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katerina.mrhacova" reservationPassword="0"/>
  <workbookPr/>
  <bookViews>
    <workbookView xWindow="240" yWindow="120" windowWidth="14940" windowHeight="9225" activeTab="0"/>
  </bookViews>
  <sheets>
    <sheet name="Rekapitulace" sheetId="1" r:id="rId1"/>
    <sheet name="002" sheetId="2" r:id="rId2"/>
    <sheet name="182" sheetId="3" r:id="rId3"/>
    <sheet name="SO 101" sheetId="4" r:id="rId4"/>
    <sheet name="SO 201" sheetId="5" r:id="rId5"/>
  </sheets>
  <definedNames/>
  <calcPr/>
  <webPublishing/>
</workbook>
</file>

<file path=xl/sharedStrings.xml><?xml version="1.0" encoding="utf-8"?>
<sst xmlns="http://schemas.openxmlformats.org/spreadsheetml/2006/main" count="1932" uniqueCount="613">
  <si>
    <t>Firma: Firma</t>
  </si>
  <si>
    <t>Rekapitulace ceny</t>
  </si>
  <si>
    <t>Stavba: 21158 - III/4026 Opatov – most ev. č. 4026-4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</si>
  <si>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</si>
  <si>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</si>
  <si>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</si>
  <si>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</si>
  <si>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</si>
  <si>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</si>
  <si>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</si>
  <si>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</si>
  <si>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</si>
  <si>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</si>
  <si>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</si>
  <si>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</si>
  <si>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21158</t>
  </si>
  <si>
    <t>III/4026 Opatov – most ev. č. 4026-4</t>
  </si>
  <si>
    <t>O</t>
  </si>
  <si>
    <t>Rozpočet:</t>
  </si>
  <si>
    <t>0,00</t>
  </si>
  <si>
    <t>15,00</t>
  </si>
  <si>
    <t>21,00</t>
  </si>
  <si>
    <t>3</t>
  </si>
  <si>
    <t>2</t>
  </si>
  <si>
    <t>002</t>
  </si>
  <si>
    <t>Všeobecné konstrukce a práce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</si>
  <si>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</si>
  <si>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</si>
  <si>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</si>
  <si>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</si>
  <si>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</si>
  <si>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</si>
  <si>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</si>
  <si>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</si>
  <si>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</si>
  <si>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</si>
  <si>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</si>
  <si>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</si>
  <si>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</si>
  <si>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</si>
  <si>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</si>
  <si>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</si>
  <si>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</si>
  <si>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</si>
  <si>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P</t>
  </si>
  <si>
    <t>02610</t>
  </si>
  <si>
    <t/>
  </si>
  <si>
    <t>ZKOUŠENÍ KONSTRUKCÍ A PRACÍ ZKUŠEBNOU ZHOTOVITELE</t>
  </si>
  <si>
    <t>KPL</t>
  </si>
  <si>
    <t>PP</t>
  </si>
  <si>
    <t>dle TKP, ČSN,  není-li obsaženo v jedn. cenách - položky za celou stavbu.  ČERPÁNO SE SOUHLASEM OBJEDNATELE.</t>
  </si>
  <si>
    <t>VV</t>
  </si>
  <si>
    <t>TS</t>
  </si>
  <si>
    <t>zahrnuje veškeré náklady spojené s objednatelem požadovanými zkouškami</t>
  </si>
  <si>
    <t>02811</t>
  </si>
  <si>
    <t>PRŮZKUMNÉ PRÁCE GEOTECHNICKÉ NA POVRCHU</t>
  </si>
  <si>
    <t>Posudek štěrkodrti a zemní pláně včetně protokolu. ČERPÁNO SE SOUHLASEM OBJEDNATELE.</t>
  </si>
  <si>
    <t>zahrnuje veškeré náklady spojené s objednatelem požadovanými pracemi</t>
  </si>
  <si>
    <t>02910</t>
  </si>
  <si>
    <t>a</t>
  </si>
  <si>
    <t>OSTATNÍ POŽADAVKY - ZEMĚMĚŘIČSKÁ MĚŘENÍ</t>
  </si>
  <si>
    <t>Vytyčení stavby, včetně vytyčení trvalého a dočasného záboru.</t>
  </si>
  <si>
    <t>zahrnuje veškeré náklady spojené s objednatelem požadovanými pracemi,  
- pro stanovení orientační investorské ceny určete jednotkovou cenu jako 1% odhadované ceny stavby</t>
  </si>
  <si>
    <t>b</t>
  </si>
  <si>
    <t>Zaměření skutečného stavu po provedení stavby na podkladu katastrální mapy.</t>
  </si>
  <si>
    <t>c</t>
  </si>
  <si>
    <t>Vytyčení inženýrských sítí CETIN, VAS, GASNet, EG.D, Městys Opatov.</t>
  </si>
  <si>
    <t>02940</t>
  </si>
  <si>
    <t>OSTATNÍ POŽADAVKY - VYPRACOVÁNÍ DOKUMENTACE</t>
  </si>
  <si>
    <t>Aktualizace Havarijního a Povodňového plánu včetně projednání s příslušnými orgány státní správy.</t>
  </si>
  <si>
    <t>7</t>
  </si>
  <si>
    <t>02943</t>
  </si>
  <si>
    <t>OSTATNÍ POŽADAVKY - VYPRACOVÁNÍ RDS</t>
  </si>
  <si>
    <t>vypracování RDS SO 201 vč. tisku 3 paré papírově. Včetně přepočtu zatížitelnosti SO201 a podrobného statického výpočtu.</t>
  </si>
  <si>
    <t>8</t>
  </si>
  <si>
    <t>02944</t>
  </si>
  <si>
    <t>OSTAT POŽADAVKY - DOKUMENTACE SKUTEČ PROVEDENÍ V DIGIT FORMĚ</t>
  </si>
  <si>
    <t>vypracování DSPS vč. tisku 3 paré papírově.</t>
  </si>
  <si>
    <t>02945</t>
  </si>
  <si>
    <t>OSTAT POŽADAVKY - GEOMETRICKÝ PLÁN</t>
  </si>
  <si>
    <t>HM</t>
  </si>
  <si>
    <t>Včetně projednání  a včetně tisku 5x papírově.</t>
  </si>
  <si>
    <t>položka zahrnuje:        
- přípravu podkladů, vyhotovení žádosti pro vklad na katastrální úřad 
- polní práce spojené s vyhotovením geometrického plánu 
- výpočetní a grafické kancelářské práce 
- úřední ověření výsledného elaborátu 
- schválení návrhu vkladu do katastru nemovitostí příslušným katastrálním úřadem</t>
  </si>
  <si>
    <t>02950</t>
  </si>
  <si>
    <t>OSTATNÍ POŽADAVKY - POSUDKY, KONTROLY, REVIZNÍ ZPRÁVY</t>
  </si>
  <si>
    <t>Vypracování mostního listu se zápisem do BMS.</t>
  </si>
  <si>
    <t>11</t>
  </si>
  <si>
    <t>029522</t>
  </si>
  <si>
    <t>OSTATNÍ POŽADAVKY - REVIZNÍ ZPRÁVY</t>
  </si>
  <si>
    <t>KUS</t>
  </si>
  <si>
    <t>Pasportizace nemovitostí a místní komunikace před a po dokončení stavby.</t>
  </si>
  <si>
    <t>12</t>
  </si>
  <si>
    <t>Pasportizace sochy Jana Nepomuckého</t>
  </si>
  <si>
    <t>13</t>
  </si>
  <si>
    <t>02953</t>
  </si>
  <si>
    <t>OSTATNÍ POŽADAVKY - HLAVNÍ MOSTNÍ PROHLÍDKA</t>
  </si>
  <si>
    <t>První hlavní prohlídka mostu, včetně vložení do BMS.</t>
  </si>
  <si>
    <t>položka zahrnuje : 
- úkony dle ČSN 73 6221 
- provedení hlavní mostní prohlídky oprávněnou fyzickou nebo právnickou osobou 
- vyhotovení záznamu (protokolu), který jednoznačně definuje stav mostu</t>
  </si>
  <si>
    <t>14</t>
  </si>
  <si>
    <t>02960</t>
  </si>
  <si>
    <t>OSTATNÍ POŽADAVKY - ODBORNÝ DOZOR</t>
  </si>
  <si>
    <t>Vveškerá nutná opatření dle plánu BOZP.</t>
  </si>
  <si>
    <t>zahrnuje veškeré náklady spojené s objednatelem požadovaným dozorem</t>
  </si>
  <si>
    <t>15</t>
  </si>
  <si>
    <t>03100</t>
  </si>
  <si>
    <t>ZAŘÍZENÍ STAVENIŠTĚ - ZŘÍZENÍ, PROVOZ, DEMONTÁŽ</t>
  </si>
  <si>
    <t>Včetně zřízení a odstranění mezideponovaného materiálu. Včetně zajištění přístupu k nemovitostem, včetně zajištění přemístění nádob s komunálím odpadem na místo svozu, předpoklad 1 x týdně..</t>
  </si>
  <si>
    <t>zahrnuje objednatelem povolené náklady na pořízení (event. pronájem), provozování, udržování a likvidaci zhotovitelova zařízení</t>
  </si>
  <si>
    <t>182</t>
  </si>
  <si>
    <t>Dopravně inženýrská opatření</t>
  </si>
  <si>
    <t>02720</t>
  </si>
  <si>
    <t>POMOC PRÁCE ZŘÍZ NEBO ZAJIŠŤ REGULACI A OCHRANU DOPRAVY</t>
  </si>
  <si>
    <t>"- kompletní dopravní opatření  dle SO 182 
- kompletní provedení dle PD (Veškeré přechodné svislé dopravní značení, dopravní zařízení, montáž, demontáž, pronájem, pravidelnou kontrolu,  
údržbu, servis, přemisťování, přeznačování a manipulaci s nimi ), včetně nákladů na případné doplnění značení dle potřeby 
- včetně nákladů na zakrytí nebo dočasné odstranění, odvoz, uložení a zpětnou montáž dopravního značení, které musí být po dobu stavby zneplatněno 
- předpokládaný rozsah dle grafických příloh DIO "</t>
  </si>
  <si>
    <t>zahrnuje veškeré náklady spojené s objednatelem požadovanými zařízeními</t>
  </si>
  <si>
    <t>Vypracování inženýrské innosti DIO stavby, vč. projednání a zajištění zvláštního užívání komunikace s dopravci a DOSS, vč. zajištění stanovení dočasného dopravního značení, vč. zajištění povolení k uzavírkám dle zákona č. 13/1997 Sb. a vyhlášky 104/1997.</t>
  </si>
  <si>
    <t>SO 101</t>
  </si>
  <si>
    <t>Silnice III/4026</t>
  </si>
  <si>
    <t>014132</t>
  </si>
  <si>
    <t>POPLATKY ZA SKLÁDKU TYP S-NO (NEBEZPEČNÝ ODPAD)</t>
  </si>
  <si>
    <t>T</t>
  </si>
  <si>
    <t>Penetrační makadm: (50% pol.11313b):0,5*113,99*2,2=125,389 [A]</t>
  </si>
  <si>
    <t>zahrnuje veškeré poplatky provozovateli skládky související s uložením odpadu na skládce.</t>
  </si>
  <si>
    <t>015111</t>
  </si>
  <si>
    <t>POPLATKY ZA LIKVIDACI ODPADŮ NEKONTAMINOVANÝCH - 17 05 04  VYTĚŽENÉ ZEMINY A HORNINY -  I. TŘÍDA TĚŽITELNOSTI</t>
  </si>
  <si>
    <t>Poplatky za uložení nevhodných zemin..</t>
  </si>
  <si>
    <t>výkopy pro uliční vpusti (po. 13283a):7,0*1,8=12,600 [A] 
výkop pro ochranu kabelu CETIN (pol. 13283b):26,0*1,8=46,800 [B] 
Podkladní vrstva vozovky -ŠD ( pol12373a):37,761*1,2=45,313 [C] 
                                           -ŠD ( pol12373b):75,36*1,2=90,432 [D] 
krajnice (pol. 11313a):22,838*2.2=50,244 [E] 
Penetrační makadm: (50% pol.11313b):0,5*113,99*2,2=125,389 [F] 
A+B+C+D+E+F=370,778 [G]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</si>
  <si>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541/2020 Sb., o nakládání s odpady, v platném znění.</t>
  </si>
  <si>
    <t>Zamina z případné výměny podloží.</t>
  </si>
  <si>
    <t>Dle pol. 12373c:62,754*1,8=112,957 [A]:  
Dle pol. 12373d:238,01*1,8=428,418 [B]:  
A+B=541,375 [C]</t>
  </si>
  <si>
    <t>Zemní práce</t>
  </si>
  <si>
    <t>11313</t>
  </si>
  <si>
    <t>ODSTRANĚNÍ KRYTU ZPEVNĚNÝCH PLOCH S ASFALTOVÝM POJIVEM</t>
  </si>
  <si>
    <t>M3</t>
  </si>
  <si>
    <t>Odstranění stávajícího zpevnění krajnice. Doprava dle dispozic zhotovitele.</t>
  </si>
  <si>
    <t>levá krajnice:0,7*0,15*(17+87)=10,920 [A] 
pravá krajnice:0,7*0,15*(19+5,5+89)=11,918 [B] 
A+B=22,838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</si>
  <si>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</si>
  <si>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Odstranění penetračního makadamu v celém úseku úpravy komunikace v tloušťce cca 12 cm,Doprava dle dispozic zhotovitele. Mimo vozovku patřící k SO 201.</t>
  </si>
  <si>
    <t>Před mostem:6,0*0,12*23,9=17,208 [A] 
Za mostem:0,12*(683,32+81,3+18,5+23,4)=96,782 [B] 
A+B=113,990 [C]</t>
  </si>
  <si>
    <t>12373</t>
  </si>
  <si>
    <t>ODKOP PRO SPOD STAVBU SILNIC A ŽELEZNIC TŘ. I</t>
  </si>
  <si>
    <t>Odstranění podkl. vrstvy vozovky ze štěrkodrti cca tl. 0,05 m v úseku výměny dvou vozovkových vrstev. Doprava dle dispozic zhotovitele.</t>
  </si>
  <si>
    <t>Na začátku úseku:6,0*5,0*0,05=1,500 [A] 
Za křižovatkou:(683,32+18,5+23,4)*0,05=36,261 [B] 
Celkem: A+B=37,761 [C]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</si>
  <si>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</si>
  <si>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Odstranění podkladních vrstev vozovky v úseků kompletní výměny vozovky před a za mostem. Doprava dle dispozic zhotovitele.</t>
  </si>
  <si>
    <t>Před mostem:6,6*0,4*18,5=48,840 [A] 
Za mostem:88,4*0,3=26,520 [B] 
Celkem: A+B=75,360 [C]</t>
  </si>
  <si>
    <t>Výkop pro případnou výměnu podloží v úseku kompletní výměny vozovky. ČERPÁNO SE SOUHLASEM OBJEDNATELE. Doprava dle dispozic zhotovitele.</t>
  </si>
  <si>
    <t>Před mostem:6,6*18,3*0,3=36,234 [A] 
Za mostem:88,4*0,3=26,520 [B] 
Celkem: A+B=62,754 [C]</t>
  </si>
  <si>
    <t>d</t>
  </si>
  <si>
    <t>Výkop pro případnou výměnu podloží v úseku výměny dvou vrstev vozovky při nedodržení Edef po úpravě pláně. ČERPÁNO SE SOUHLASEM OBJEDNATELE. Doprava dle dispozic zhotovitele.</t>
  </si>
  <si>
    <t>Na začátku úseku:6,3*5,0*0,3=9,450 [A] 
Za křižovatkou:(713,566+21,5+26,8)*0,3=228,560 [B] 
Celkem: A+B=238,010 [C]</t>
  </si>
  <si>
    <t>13283</t>
  </si>
  <si>
    <t>HLOUBENÍ RÝH ŠÍŘ DO 2M PAŽ I NEPAŽ TŘ. II</t>
  </si>
  <si>
    <t>Výkopy pro nové uliční vpusti.Doprava dle dispozic zhotovitele.</t>
  </si>
  <si>
    <t>1,0*1,0*1,0*7=7,000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</si>
  <si>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</si>
  <si>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Výkop pro ochranu kabelu CETIN pod komunikací. ČERPÁNO SE SOUHLASEM OBJEDNATELE. Doprava dle dispozic zhotovitele.</t>
  </si>
  <si>
    <t>26,0*1,0*1,0=26,000 [A]</t>
  </si>
  <si>
    <t>18110</t>
  </si>
  <si>
    <t>ÚPRAVA PLÁNĚ SE ZHUTNĚNÍM V HORNINĚ TŘ. I</t>
  </si>
  <si>
    <t>M2</t>
  </si>
  <si>
    <t>Úprava pláně v úseku výměny dvou vozovkových vrstev. Pro dosažení Edef-80 MPa.</t>
  </si>
  <si>
    <t>Na začátku úseku:6,0*5,0=30,000 [A] 
Za křižovatkou:683,32+18,5+23,4=725,220 [B] 
Celkem: A+B=755,220 [C]</t>
  </si>
  <si>
    <t>položka zahrnuje úpravu pláně včetně vyrovnání výškových rozdílů. Míru zhutnění určuje projekt.</t>
  </si>
  <si>
    <t>Úúprava pláně v úseku kompletní výměny vozovky. Pro dosažení Edef-80 MPa. Dle pol. 12373c - Výměna podloží.</t>
  </si>
  <si>
    <t>Před mostem:6,6*18,5=122,100 [A] 
Za mostem:88,4=88,400 [B] 
Celkem: A+B=210,500 [C]</t>
  </si>
  <si>
    <t>Úprava pláně v případě výměny podloží v úseku kompletní výměny vozovky. Pro dosažení Edef-80 MPa. Dle pol. 12373c - Výměna podloží.</t>
  </si>
  <si>
    <t>Úprava pláně po případné výměně podloží v úseku výměny dvou vozovkových vrstev. Pro dosažení Edef-80 MPa. Dle pol. 12373d..</t>
  </si>
  <si>
    <t>Na začátku úseku:6,3*5,0=31,500 [A] 
Za křižovatkou:713,566+21,5+26,8=761,866 [B] 
Celkem: A+B=793,366 [C]</t>
  </si>
  <si>
    <t>16</t>
  </si>
  <si>
    <t>18220R</t>
  </si>
  <si>
    <t>ROZPROSTŘENÍ ORNICE VE SVAHU</t>
  </si>
  <si>
    <t>Zeleň podél nových obrubníků. Mimo nové sjezdy. Včetně nákupu zeminy.</t>
  </si>
  <si>
    <t>levá krajnice:0,7*0,15*(15,0+35,5+8,0+9,0+21,0)=9,293 [A] 
pravá krajnice:0,7*0,15*(6,5+7,5+4,0+21,5+8,0+11,0+32,5+8,0)=10,395 [B] 
A+B=19,688 [C]</t>
  </si>
  <si>
    <t>položka zahrnuje: 
nutné přemístění ornice z dočasných skládek vzdálených do 50m 
rozprostření ornice v předepsané tloušťce ve svahu přes 1:5</t>
  </si>
  <si>
    <t>17</t>
  </si>
  <si>
    <t>18241</t>
  </si>
  <si>
    <t>ZALOŽENÍ TRÁVNÍKU RUČNÍM VÝSEVEM</t>
  </si>
  <si>
    <t>dle pol. 18220R.</t>
  </si>
  <si>
    <t>19,688/0,15=131,253 [A]</t>
  </si>
  <si>
    <t>Zahrnuje dodání předepsané travní směsi, její výsev na ornici, zalévání, první pokosení, to vše bez ohledu na sklon terénu</t>
  </si>
  <si>
    <t>Komunikace</t>
  </si>
  <si>
    <t>18</t>
  </si>
  <si>
    <t>56314</t>
  </si>
  <si>
    <t>VOZOVKOVÉ VRSTVY Z MECHANICKY ZPEVNĚNÉHO KAMENIVA TL. DO 200MM</t>
  </si>
  <si>
    <t>Nezpevněné sjezdy. Tloušťka vrstvy 200 mm.</t>
  </si>
  <si>
    <t>Sjezdy šířky 3.6 m před mostem:2,0*3,6=7,200 [A] 
Sjezdy šířky 4.0; 2.0;.5.0; 2.5; 3.0, 5.0; 7.0 za mostem:0,6*(4,0+2,0+5,0+2,5+3,0+7,0)=14,100 [B] 
A+B=21,300 [C]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</si>
  <si>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</si>
  <si>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19</t>
  </si>
  <si>
    <t>56330</t>
  </si>
  <si>
    <t>VOZOVKOVÉ VRSTVY ZE ŠTĚRKODRTI</t>
  </si>
  <si>
    <t>Případná výměna podloží v úseku kompletní výměny vozovky. Při nedodržení Edef=80.  Tloušťka 300 mm. Dle pol. 12373c..</t>
  </si>
  <si>
    <t>20</t>
  </si>
  <si>
    <t>Případná výměna podloží v úseku výměny dvou vrstev vozovky. Při nedodržení Edef=80. Tloušťka 300 mm. Dle pol. 12373d.</t>
  </si>
  <si>
    <t>21</t>
  </si>
  <si>
    <t>56333</t>
  </si>
  <si>
    <t>VOZOVKOVÉ VRSTVY ZE ŠTĚRKODRTI TL. DO 150MM</t>
  </si>
  <si>
    <t>1. vrstva z ŠDa 0./32 Gc tl. 150 mm v úseku kompletní výměny vozovky.</t>
  </si>
  <si>
    <t>Před mostem:6,6*18,9=124,740 [A] 
Za mostem:88,4=88,400 [B] 
Rozšíření křiřovatky v rozích:5,6+7,0=12,600 [C] 
Celkem: A+B+C=225,740 [D]</t>
  </si>
  <si>
    <t>22</t>
  </si>
  <si>
    <t>2. vrstva ŠDA fr. 0/63 tl. 150 mm v úseku kompletní výměny vozovky.</t>
  </si>
  <si>
    <t>Před mostem:6,30*18,9=119,070 [A] 
Za mostem:84,0=84,000 [B] 
Rozšíření křiřovatky v rozích:5,6+7,0=12,600 [C] 
Celkem: A+B+C=215,670 [D]</t>
  </si>
  <si>
    <t>23</t>
  </si>
  <si>
    <t>572121</t>
  </si>
  <si>
    <t>INFILTRAČNÍ POSTŘIK ASFALTOVÝ DO 1,0KG/M2</t>
  </si>
  <si>
    <t>Na 2.,vrstvě štěrkodrti. Ve zbytkovém množství pojiva 1.0 kg/m2  s podrceným kamenivem fr. 2/5 množství 2,0 kg/m2..</t>
  </si>
  <si>
    <t>Dle pol. 56333b:215,670=215,670 [A]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</si>
  <si>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</si>
  <si>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24</t>
  </si>
  <si>
    <t>572213</t>
  </si>
  <si>
    <t>SPOJOVACÍ POSTŘIK Z EMULZE DO 0,5KG/M2</t>
  </si>
  <si>
    <t>Spojovací postřik ve zbytkovém množství pojiva 0,4 kg/m2. V celé délce úpravy komunikace.Pod ložnou vrstvou. ČERPÁNÍ SE SOUHLASEM OBJEDNATELE.</t>
  </si>
  <si>
    <t>Před mostem:6,0*23,9=143,400 [A] 
Za mostem:(683,32+81,3+18,5+23,4)=806,520 [B] 
A+B=949,920 [C]</t>
  </si>
  <si>
    <t>25</t>
  </si>
  <si>
    <t>Spojovací postřik ve zbytkovém množství pojiva 0,2 kg/m2. V celé délce úpravy komunikace.Pod obrusnou vrstvou.</t>
  </si>
  <si>
    <t>26</t>
  </si>
  <si>
    <t>574A34</t>
  </si>
  <si>
    <t>ASFALTOVÝ BETON PRO OBRUSNÉ VRSTVY ACO 11+, 11S TL. 40MM</t>
  </si>
  <si>
    <t>Obrusná vrstva z ACO 11+. V celém úseku úpravy komunikace mimo most.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</si>
  <si>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</si>
  <si>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27</t>
  </si>
  <si>
    <t>574C56</t>
  </si>
  <si>
    <t>ASFALTOVÝ BETON PRO LOŽNÍ VRSTVY ACL 16+, 16S TL. 60MM</t>
  </si>
  <si>
    <t>Ložní vrstva z ACL 16+ v úseku s úplnou výměnou všech vrstev vozovky.</t>
  </si>
  <si>
    <t>Před mostem:6,00*18,9=113,400 [A] 
Za mostem:81,25=81,250 [B] 
Rozšíření křiřovatky v rozích:5,6+7,0=12,600 [C] 
Celkem: A+B+C=207,250 [D]</t>
  </si>
  <si>
    <t>28</t>
  </si>
  <si>
    <t>574C66</t>
  </si>
  <si>
    <t>ASFALTOVÝ BETON PRO LOŽNÍ VRSTVY ACL 16+, 16S TL. 70MM</t>
  </si>
  <si>
    <t>Ložní vrstva z ACL 16+ v úseku výměny dvou vrstev vozovky.</t>
  </si>
  <si>
    <t>Před mostem:6,0*5,3=31,800 [A] 
Za mostem::683,3+18,4+23,4=725,100 [B] 
A+B=756,900 [C]</t>
  </si>
  <si>
    <t>29</t>
  </si>
  <si>
    <t>574E46</t>
  </si>
  <si>
    <t>ASFALTOVÝ BETON PRO PODKLADNÍ VRSTVY ACP 16+, 16S TL. 50MM</t>
  </si>
  <si>
    <t>Podkladní vrstva vozovky. ACP 16+ tl. 50 mm. V úseku s kompletní výměnou vozovky.</t>
  </si>
  <si>
    <t>Před mostem:6,0*0,2*18,9=22,680 [A] 
Za mostem:81,25*0,2=16,250 [B] 
Rozšíření křiřovatky v rozích:5,6+7,0=12,600 [C] 
Celkem: A+B+C=51,530 [D]</t>
  </si>
  <si>
    <t>30</t>
  </si>
  <si>
    <t>58920</t>
  </si>
  <si>
    <t>VÝPLŇ SPAR MODIFIKOVANÝM ASFALTEM</t>
  </si>
  <si>
    <t>M</t>
  </si>
  <si>
    <t>Úprava spáry na začátku a konci úpravy komunikace.</t>
  </si>
  <si>
    <t>Začítek úpravy:6,0=6,000 [A] 
Konec úpravy:14,2+6,8=21,000 [B] 
A+B=27,000 [C]</t>
  </si>
  <si>
    <t>položka zahrnuje: 
- dodávku předepsaného materiálu 
- vyčištění a výplň spar tímto materiálem</t>
  </si>
  <si>
    <t>Přidružená stavební výroba</t>
  </si>
  <si>
    <t>31</t>
  </si>
  <si>
    <t>702212</t>
  </si>
  <si>
    <t>KABELOVÁ CHRÁNIČKA ZEMNÍ DN PŘES 100 DO 200 MM</t>
  </si>
  <si>
    <t>V místech nových vjezdů. 0,5m před a za sjezdem. ČERPÁNO SE SOUHLASEM OBJEDNATELE</t>
  </si>
  <si>
    <t>Sjezdy šířky 3.6 m před mostem:2,0*(3,6+1)=9,200 [A] 
Sjezdy šířky 4.0; 2.0;.5.0; 2.5; 3.0, 5.0; 7.0 za mostem:0,6*(5,0+3,0+6,0+3,5+4,0+8,0)=17,700 [B] 
A+B=26,900 [C]</t>
  </si>
  <si>
    <t>1. Položka obsahuje: 
 – proražení otvoru zdivem o průřezu od 0,01 do 0,025m2 
 – úpravu a začištění omítky po montáži vedení 
 – pomocné mechanismy 
2. Položka neobsahuje: 
 – protipožární ucpávku 
3. Způsob měření: 
Udává se počet kusů kompletní konstrukce nebo práce.</t>
  </si>
  <si>
    <t>32</t>
  </si>
  <si>
    <t>Ochrana kabelu CETIN pod komunikací. ČERPÁNO SE SOUHLASEM OBJEDNATELE.</t>
  </si>
  <si>
    <t>Potrubí</t>
  </si>
  <si>
    <t>33</t>
  </si>
  <si>
    <t>89712</t>
  </si>
  <si>
    <t>VPUSŤ KANALIZAČNÍ ULIČNÍ KOMPLETNÍ Z BETONOVÝCH DÍLCŮ</t>
  </si>
  <si>
    <t>Nové uliční vpusťi včetně kalového koše, kaliště, zápachové uzávěry a mříže třídy D400.</t>
  </si>
  <si>
    <t>položka zahrnuje: 
- dodávku a osazení předepsaných dílů včetně mříže 
- výplň, těsnění  a tmelení spar a spojů, 
- opatření  povrchů  betonu  izolací  proti zemní vlhkosti v částech, kde přijdou do styku se zeminou nebo kamenivem, 
- předepsané podkladní konstrukce</t>
  </si>
  <si>
    <t>34</t>
  </si>
  <si>
    <t>89921</t>
  </si>
  <si>
    <t>VÝŠKOVÁ ÚPRAVA POKLOPŮ</t>
  </si>
  <si>
    <t>Výšková úprava stávajících poklopů kanalizačních a vodovodních šachet.</t>
  </si>
  <si>
    <t>vodovodní šachty:3=3,000 [A] 
kanalizační poklopy:6=6,000 [B] 
Celkem: A+B=9,000 [C]</t>
  </si>
  <si>
    <t>- položka výškové úpravy zahrnuje všechny nutné práce a materiály pro zvýšení nebo snížení zařízení (včetně nutné úpravy stávajícího povrchu vozovky nebo chodníku).</t>
  </si>
  <si>
    <t>35</t>
  </si>
  <si>
    <t>899901</t>
  </si>
  <si>
    <t>PŘEPOJENÍ PŘÍPOJEK</t>
  </si>
  <si>
    <t>Napojení nové dešťové kanalizace do stávající. Včetně PVC potrubí DN300 a zemních prací. Včetně zadělání otvorů v původní kanalizaci.</t>
  </si>
  <si>
    <t>položka zahrnuje řez na potrubí, dodání a osazení příslušných tvarovek a armatur</t>
  </si>
  <si>
    <t>Ostatní konstrukce a práce</t>
  </si>
  <si>
    <t>36</t>
  </si>
  <si>
    <t>91221R</t>
  </si>
  <si>
    <t>SMĚROVÉ SLOUPKY DŘEVĚNÉ VČET ODRAZ PÁSKU-DEMONTÁŽ</t>
  </si>
  <si>
    <t>Demontáž stávajících směrových sloupů u III/4026. Včetně odvozu na skládku KSÚSV.</t>
  </si>
  <si>
    <t>položka zahrnuje: 
- dodání a osazení sloupku včetně nutných zemních prací 
- vnitrostaveništní a mimostaveništní doprava 
- odrazky plastové nebo z retroreflexní fólie</t>
  </si>
  <si>
    <t>37</t>
  </si>
  <si>
    <t>912283</t>
  </si>
  <si>
    <t>SMĚROVÉ SLOUPKY Z PLAST HMOT - DEMONTÁŽ A ODVOZ</t>
  </si>
  <si>
    <t>Demontáž stávajících sloupků podél III/4026, včetně odvozu na skládku KSÚSV.</t>
  </si>
  <si>
    <t>položka zahrnuje demontáž stávajícího sloupku, jeho odvoz do skladu nebo na skládku</t>
  </si>
  <si>
    <t>38</t>
  </si>
  <si>
    <t>914121</t>
  </si>
  <si>
    <t>DOPRAVNÍ ZNAČKY ZÁKLADNÍ VELIKOSTI OCELOVÉ FÓLIE TŘ 1 - DODÁVKA A MONTÁŽ</t>
  </si>
  <si>
    <t>Značky základní velikosti podél komunikace.</t>
  </si>
  <si>
    <t>položka zahrnuje: 
- dodávku a montáž značek v požadovaném provedení</t>
  </si>
  <si>
    <t>39</t>
  </si>
  <si>
    <t>914123</t>
  </si>
  <si>
    <t>DOPRAVNÍ ZNAČKY ZÁKLADNÍ VELIKOSTI OCELOVÉ FÓLIE TŘ 1 - DEMONTÁŽ</t>
  </si>
  <si>
    <t>Stávající značky základní velikosti podél komunikace. Včetně odvozu na skládku KSUSV do Okříšek.</t>
  </si>
  <si>
    <t>Položka zahrnuje odstranění, demontáž a odklizení materiálu s odvozem na předepsané místo</t>
  </si>
  <si>
    <t>40</t>
  </si>
  <si>
    <t>917223</t>
  </si>
  <si>
    <t>SILNIČNÍ A CHODNÍKOVÉ OBRUBY Z BETONOVÝCH OBRUBNÍKŮ ŠÍŘ 100MM</t>
  </si>
  <si>
    <t>Lemování zpevnění při vozovce silničními obrubníky. Včetně betonového lože.</t>
  </si>
  <si>
    <t>Před mostem:vpravo:22,5=22,500 [A] 
Před mostem:vlevo:20,2=20,200 [B] 
Za mostem: vpravo:2,8+89,0=91,800 [C] 
Za mostem: vlevo:4,0+89,0=93,000 [D] 
Podél pozemku pana Hildebranta:23,0=23,000 [E] 
Celkem: A+B+C+D+E=250,500 [F]</t>
  </si>
  <si>
    <t>Položka zahrnuje: 
dodání a pokládku betonových obrubníků o rozměrech předepsaných zadávací dokumentací 
betonové lože i boční betonovou opěrku.</t>
  </si>
  <si>
    <t>41</t>
  </si>
  <si>
    <t>919112</t>
  </si>
  <si>
    <t>ŘEZÁNÍ ASFALTOVÉHO KRYTU VOZOVEK TL DO 100MM</t>
  </si>
  <si>
    <t>Napojení na stávající stav.</t>
  </si>
  <si>
    <t>Začátek úpravy:6,0=6,000 [A] 
Konec úpravy:14,2+6,83=21,030 [B] 
A+B=27,030 [C]</t>
  </si>
  <si>
    <t>položka zahrnuje řezání vozovkové vrstvy v předepsané tloušťce, včetně spotřeby vody</t>
  </si>
  <si>
    <t>42</t>
  </si>
  <si>
    <t>931325</t>
  </si>
  <si>
    <t>TĚSNĚNÍ DILATAČ SPAR ASF ZÁLIVKOU MODIFIK PRŮŘ DO 600MM2</t>
  </si>
  <si>
    <t>Dle pol. 919112:27,03=27,030 [A]</t>
  </si>
  <si>
    <t>položka zahrnuje dodávku a osazení předepsaného materiálu, očištění ploch spáry před úpravou, očištění okolí spáry po úpravě 
nezahrnuje těsnící profil</t>
  </si>
  <si>
    <t>43</t>
  </si>
  <si>
    <t>96687</t>
  </si>
  <si>
    <t>VYBOURÁNÍ ULIČNÍCH VPUSTÍ KOMPLETNÍCH</t>
  </si>
  <si>
    <t>Vybourání stávajícíh uličních vpustí.</t>
  </si>
  <si>
    <t>položka zahrnuje: 
- kompletní bourací práce včetně nezbytného rozsahu zemních prací, 
- veškerou manipulaci s vybouranou sutí a hmotami včetně uložení na skládku, 
- veškeré další práce plynoucí z technologického předpisu a z platných předpisů,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</si>
  <si>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44</t>
  </si>
  <si>
    <t>969145</t>
  </si>
  <si>
    <t>VYBOURÁNÍ POTRUBÍ DN DO 300MM VODOVODNÍCH</t>
  </si>
  <si>
    <t>Vybourání částí dešťové kanalizace - PVC trubky DN300, pro napojení nových vpustí.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</si>
  <si>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položka zahrnuje veškeré další práce plynoucí z technologického předpisu a z platných předpisů</t>
  </si>
  <si>
    <t>SO 201</t>
  </si>
  <si>
    <t>Most ev.č. 4026-4</t>
  </si>
  <si>
    <t>podkl. vrstvy vozovky s asf. pojivem (50% pol.11313b):0,5*5,04*2,2=5,544 [A] 
odstr. penetračního makadamu (50% pol. 11313a)0,5*7,56*1,2=4,536 [B] 
Celkem: A+B=10,080 [C]</t>
  </si>
  <si>
    <t>odstranění nebezpečného odpadu, ČERPÁNO SE SOUHLASEM INVESTORA</t>
  </si>
  <si>
    <t>odstranění mostní izolace (pol. 97817): 1,2*75,96*0,01=0,912 [A]</t>
  </si>
  <si>
    <t>Poplatky za uložení nevhodných zemin.</t>
  </si>
  <si>
    <t>podkl nestmel. vrstvy vozovky z kameniva (pol. 11332):: 11,97*1,8=21,546 [A] 
Výkopy pro úpravy za opěrami (pol. 13183):: 46,15*1,8=83,070 [B] 
Výkop pro bermy (pol. 12473):: 11,475*1,8=20,655 [C] 
Celkem: A+B+C=125,271 [D]</t>
  </si>
  <si>
    <t>015130</t>
  </si>
  <si>
    <t>POPLATKY ZA LIKVIDACI ODPADŮ NEKONTAMINOVANÝCH - 17 03 02  VYBOURANÝ ASFALTOVÝ BETON BEZ DEHTU</t>
  </si>
  <si>
    <t>Poplatky za uložení asfaltových vrstev.</t>
  </si>
  <si>
    <t>podkladní vrstvy vozovky s asf. pojivem (50% pol.11313b):0,5*5,04*2,2=5,544 [A] 
ostranení penetračního makadamu (50% pol. 11313a):0,5*7,56*1,2=4,536 [C] 
Celkem: A+C=10,080 [D]</t>
  </si>
  <si>
    <t>015140</t>
  </si>
  <si>
    <t>POPLATKY ZA LIKVIDACI ODPADŮ NEKONTAMINOVANÝCH - 17 01 01  BETON Z DEMOLIC OBJEKTŮ, ZÁKLADŮ TV</t>
  </si>
  <si>
    <t>Železobeton - stávající most .</t>
  </si>
  <si>
    <t>kce ze železobetonu (pol. 96616):: 6,244*2,5=15,610 [A]</t>
  </si>
  <si>
    <t>11120</t>
  </si>
  <si>
    <t>ODSTRANĚNÍ KŘOVIN</t>
  </si>
  <si>
    <t>Odstranění  náletovým křovin.</t>
  </si>
  <si>
    <t>odstranění křovin a stromů do průměru 100 mm 
doprava dřevin bez ohledu na vzdálenost 
spálení na hromadách nebo štěpkování</t>
  </si>
  <si>
    <t>Odstranění obrusné a ložné vrstvy vozovky (penetrační makadam) na mostě v tloušťce cca 12 cm, Doprava dle dispozic zhotovitele.</t>
  </si>
  <si>
    <t>Na mostě:6,0*0,12*10,5=7,560 [A]</t>
  </si>
  <si>
    <t>Podkl. vrstvy vozovky prolité asfaltem na mostě tl. 0,10 m. Doprava dle dispozic zhotovitele.</t>
  </si>
  <si>
    <t>Na mostě:6,0*0,08*10,5=5,040 [A]</t>
  </si>
  <si>
    <t>11332</t>
  </si>
  <si>
    <t>ODSTRANĚNÍ PODKLADŮ ZPEVNĚNÝCH PLOCH Z KAMENIVA NESTMELENÉHO</t>
  </si>
  <si>
    <t>Odstranění podkladních vrstev vozovky na mostě tl. 200 mm.. Doprava dle dispozic zhotovitele.</t>
  </si>
  <si>
    <t>Na mostě:6,0*0,19*10,5=11,970 [A]</t>
  </si>
  <si>
    <t>12473</t>
  </si>
  <si>
    <t>VYKOPÁVKY PRO KORYTA VODOTEČÍ TŘ. I</t>
  </si>
  <si>
    <t>Vykop pro nové bermy v korytě Brtnice. Plocha odečtena graficky.  Doprava dle dispozic zhotovitele.</t>
  </si>
  <si>
    <t>U OP1:12,6*0,45=5,670 [A] 
U OP2:12,9*0,45=5,805 [B] 
A+B=11,475 [C]</t>
  </si>
  <si>
    <t>13183</t>
  </si>
  <si>
    <t>HLOUBENÍ JAM ZAPAŽ I NEPAŽ TŘ II</t>
  </si>
  <si>
    <t>Výkopy pro úpravy za opěrami vč. odvozu na skládku. Plocha odečtena graficky. Doprava dle dispozic zhotovitele.</t>
  </si>
  <si>
    <t>Před mostem:7,1*3,1=22,010 [A] 
Za mostem:7,1*3,4=24,140 [B] 
A+B=46,150 [C]</t>
  </si>
  <si>
    <t>17780</t>
  </si>
  <si>
    <t>ZEMNÍ HRÁZKY Z NAKUPOVANÝCH MATERIÁLŮ</t>
  </si>
  <si>
    <t>Podélná sypaná nebo pytlovaná zemní hrázka výšky 0,5 m podél opěr OP1 a OP2 pro vybudování berem.</t>
  </si>
  <si>
    <t>2*17,0*0,3=10,200 [A]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</si>
  <si>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</si>
  <si>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18481R</t>
  </si>
  <si>
    <t>OCHRANA SOCH BEDNĚNÍM</t>
  </si>
  <si>
    <t>íOchrana sochy  sv. Jana Nepomuckého včetně jeho odstraněí.</t>
  </si>
  <si>
    <t>2,0*2,0*4=16,000 [A]</t>
  </si>
  <si>
    <t>položka zahrnuje veškerý materiál, výrobky a polotovary, včetně mimostaveništní a vnitrostaveništní dopravy (rovněž přesuny), včetně naložení a složení, případně s uložením</t>
  </si>
  <si>
    <t>Základy</t>
  </si>
  <si>
    <t>21341</t>
  </si>
  <si>
    <t>DRENÁŽNÍ VRSTVY Z PLASTBETONU (PLASTMALTY)</t>
  </si>
  <si>
    <t>"Proužek drenážního plastbetonu v úžlabí NK š. 0,15 m. V místě trubičky OIZ žebro 0,5x0,5 m. Včetně drenážního profilu.  
V tl. ochrany izolace."</t>
  </si>
  <si>
    <t>2*0,15*0,05*11,15=0,167 [A]</t>
  </si>
  <si>
    <t>Položka zahrnuje: 
- dodávku předepsaného materiálu pro drenážní vrstvu, včetně mimostaveništní a vnitrostaveništní dopravy 
- provedení drenážní vrstvy předepsaných rozměrů a předepsaného tvaru</t>
  </si>
  <si>
    <t>26154</t>
  </si>
  <si>
    <t>VRTY PRO KOTVENÍ, INJEKTÁŽ A MIKROPILOTY NA POVRCHU TŘ. V D DO 200MM</t>
  </si>
  <si>
    <t>Vrty DN200 pro prostup rubové drenáže DN150 kamennými opěrami. Včetně odvozu vytěženého materiálu na skládku a poplatku za uskladnění.</t>
  </si>
  <si>
    <t>OP1:1,2=1,200 [A] 
OP2:1,2=1,200 [B] 
A+B=2,400 [C]</t>
  </si>
  <si>
    <t>položka zahrnuje: 
přemístění, montáž a demontáž vrtných souprav 
svislou dopravu zeminy z vrtu 
vodorovnou dopravu zeminy bez uložení na skládku 
případně nutné pažení dočasné (včetně odpažení) i trvalé</t>
  </si>
  <si>
    <t>Vrty DN200 pro prostup dešťové kanalizace DN150 kamennou opěrou. Včetně odvozu vytěženého materiálu na skládku a poplatku za uskladnění.</t>
  </si>
  <si>
    <t>OP1:1,2=1,200 [A]</t>
  </si>
  <si>
    <t>272313</t>
  </si>
  <si>
    <t>ZÁKLADY Z PROSTÉHO BETONU DO C16/20</t>
  </si>
  <si>
    <t>Podkladní beton C16/20. Pod koncovými příčníky a izolací a rubovou drenáží v přechodových pblastech.</t>
  </si>
  <si>
    <t>OP1:0,25*0,15*7,1=0,266 [A] 
OP2:0,25*0,15*7,1=0,266 [B] 
Pod rubovou drenáží:2*7,1*0,069=0,980 [C] 
Celkem: A+B+C=1,512 [D]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</si>
  <si>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proudů,</t>
  </si>
  <si>
    <t>285392</t>
  </si>
  <si>
    <t>DODATEČNÉ KOTVENÍ VLEPENÍM BETONÁŘSKÉ VÝZTUŽE D DO 16MM DO VRTŮ</t>
  </si>
  <si>
    <t>Vrty prům.16mm délky 0,10 m pro kotevní výztuž spřažené desky prům. 12mm, délky 0,35 m, hloubka viz výkres č. 6 - Tvar a výztuž spřažené desky, vč. vlepení.</t>
  </si>
  <si>
    <t>(9,59/0,5)*15=287,700 [A]</t>
  </si>
  <si>
    <t>Položka zahrnuje: 
dodání výztuže předepsaného profilu a předepsané délky (do 600mm) 
provedení vrtu předepsaného profilu a předepsané délky (do 300mm) 
vsunutí výztuže do vyvrtaného profilu a její zalepení předepsaným pojivem 
případně nutné lešení</t>
  </si>
  <si>
    <t>285393</t>
  </si>
  <si>
    <t>DODATEČNÉ KOTVENÍ VLEPENÍM BETONÁŘSKÉ VÝZTUŽE D DO 20MM DO VRTŮ</t>
  </si>
  <si>
    <t>Vrty prům. 20 délky 0,20 m pro kotevní výztuž spřažené desky ze strany, výztuž prům. 16, délky 0,45 a 0.6 m, hloubka viz výkres č. 6 Tvar a výztuž spřažené desky, vč. vlepení. Po 200 mm vystřídaně.</t>
  </si>
  <si>
    <t>boky nosné konstrukce 2*(9,59/0,2):94=94,000 [A]</t>
  </si>
  <si>
    <t>28931</t>
  </si>
  <si>
    <t>STŘÍKANÝ BETON</t>
  </si>
  <si>
    <t>Úprava rubu opěr z hlazeného torkretu tloušťky 50 mm.</t>
  </si>
  <si>
    <t>rub OP1:0,05*0,76*6,35=0,241 [A] 
rub OP2:0,05*0,76*6,35=0,241 [B] 
A+B=0,482 [C]</t>
  </si>
  <si>
    <t>28997</t>
  </si>
  <si>
    <t>OPLÁŠTĚNÍ (ZPEVNĚNÍ) Z GEOTEXTILIE A GEOMŘÍŽOVIN</t>
  </si>
  <si>
    <t>ochrana PE folie v těsnící vrstvě, vykázána 2x plocha ((1+1)x300 g/m2.</t>
  </si>
  <si>
    <t>OP1:1*2*7,1*0,7=9,940 [A] 
OP2:1*2*7,1*0,7=9,940 [B] 
A+B=19,880 [C]</t>
  </si>
  <si>
    <t>Položka zahrnuje: 
- dodávku předepsané geotextilie nebo geomřížoviny 
- úpravu, očištění a ochranu podkladu 
- přichycení k podkladu, případně zatížení 
- úpravy spojů a zajištění okrajů 
- úpravy pro odvodnění 
- nutné přesahy 
- mimostaveništní a vnitrostaveništní dopravu</t>
  </si>
  <si>
    <t>28999</t>
  </si>
  <si>
    <t>OPLÁŠTĚNÍ (ZPEVNĚNÍ) Z FÓLIE</t>
  </si>
  <si>
    <t>Těsnící PE fólie v přechodových oblastech mostu.</t>
  </si>
  <si>
    <t>OP1:1*7,1*0,7=4,970 [A] 
OP2:1*7,1*0,7=4,970 [B] 
A+B=9,940 [C]</t>
  </si>
  <si>
    <t>Položka zahrnuje: 
- dodávku předepsané fólie 
- úpravu, očištění a ochranu podkladu 
- přichycení k podkladu, případně zatížení 
- úpravy spojů a zajištění okrajů 
- úpravy pro odvodnění 
- nutné přesahy 
- mimostaveništní a vnitrostaveništní dopravu</t>
  </si>
  <si>
    <t>Svislé konstrukce</t>
  </si>
  <si>
    <t>31717</t>
  </si>
  <si>
    <t>KOVOVÉ KONSTRUKCE PRO KOTVENÍ ŘÍMSY</t>
  </si>
  <si>
    <t>KG</t>
  </si>
  <si>
    <t>Kotevní přípravek římsy. 7 kg/kus.</t>
  </si>
  <si>
    <t>Levá římsa á 1.0 m:11*7=77,000 [A] 
Pravá římsa á 1.0m:11*7=77,000 [B] 
A+B=154,000 [C]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</si>
  <si>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</si>
  <si>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</si>
  <si>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</t>
  </si>
  <si>
    <t>Monolitické železobetové římsy z betonu C30/37 XF4.</t>
  </si>
  <si>
    <t>Levá římsa:11,15*0,246=2,743 [A] 
Pravá římsa:11,15*0,253=2,821 [B] 
A+B=5,564 [C]</t>
  </si>
  <si>
    <t>položka zahrnuje: 
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</si>
  <si>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317365</t>
  </si>
  <si>
    <t>VÝZTUŽ ŘÍMS Z OCELI 10505, B500B</t>
  </si>
  <si>
    <t>Dle pol. 317325. Parametrická spotřeba 160kg/m3.</t>
  </si>
  <si>
    <t>0,16*5,564=0,890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</si>
  <si>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74) 
- povrchovou antikorozní úpravu výztuže, 
- separaci výztuže, 
- osazení měřících zařízení a úpravy pro ně, 
- osazení měřících skříní nebo míst pro měření bludných proudů.</t>
  </si>
  <si>
    <t>33894B</t>
  </si>
  <si>
    <t>SLOUPKY OHRADNÍ A PLOTOVÉ  KOVOVÉ DODATEČNĚ KOTVENÉ</t>
  </si>
  <si>
    <t>Rozebrání a opětovné skložení plotu kolem sochy sv. Jana Nepomuckého. Délka cca 2,0m.</t>
  </si>
  <si>
    <t>- dodání a osazení předepsaného sloupku, kotevní desky a spojovacího materiálu  včetně PKO 
- zřízení a výplň kotevních otvorů 
- předepsané podlití kotevních desek</t>
  </si>
  <si>
    <t>389325</t>
  </si>
  <si>
    <t>MOSTNÍ RÁMOVÉ KONSTRUKCE ZE ŽELEZOBETONU C30/37</t>
  </si>
  <si>
    <t>Dobetování mostních příčníků z betonu C30/37 XF2.. Včetně dilatační spáry. Včetně zabetonování nevyužité kabelové průchodky.</t>
  </si>
  <si>
    <t>OP1:7,1*1,096=7,782 [A] 
OP2:7,1*1,096=7,782 [B] 
A+B=15,564 [C]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</si>
  <si>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</si>
  <si>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Konzoly pro nové římsy z betonu C30/37 XF2. Včetně podskružení.</t>
  </si>
  <si>
    <t>levá konzola: 0,165*11,15=1,840 [A] 
pravá konzola: 0,132*11,15=1,472 [B] 
Celkem: A+B=3,312 [C]</t>
  </si>
  <si>
    <t>389365</t>
  </si>
  <si>
    <t>VÝZTUŽ MOSTNÍ RÁMOVÉ KONSTRUKCE Z OCELI 10505, B500B</t>
  </si>
  <si>
    <t>Výztuž koncových příčníků, parametrická spotřeba 120 kg/m3.</t>
  </si>
  <si>
    <t>Dle pol. 389325:0,12*15,564=1,868 [A]</t>
  </si>
  <si>
    <t>Položka zahrnuje veškerý materiál, výrobky a polotovary, včetně mimostaveništní a vnitrostaveništní dopravy (rovněž přesuny), včetně naložení a složení, případně s uložením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74), 
- povrchovou antikorozní úpravu výztuže, 
- separaci výztuže, 
- osazení měřících zařízení a úpravy pro ně, 
- osazení měřících skříní nebo míst pro měření bludných proudů.</t>
  </si>
  <si>
    <t>Výztuž konzol pod římsami, parametrická spotřeba 150 kg/m3.</t>
  </si>
  <si>
    <t>0,15*3,312=0,497 [A]</t>
  </si>
  <si>
    <t>Vodorovné konstrukce</t>
  </si>
  <si>
    <t>457325</t>
  </si>
  <si>
    <t>VYROVNÁVACÍ A SPÁDOVÝ ŽELEZOBETON C30/37</t>
  </si>
  <si>
    <t>Spádový beton na trámové desce. Včetně konzol. Plocha odečtena graficky.</t>
  </si>
  <si>
    <t>9,19*1,083=9,953 [A]</t>
  </si>
  <si>
    <t>457365</t>
  </si>
  <si>
    <t>VÝZTUŽ VYROV A SPÁD BETONU Z OCELI 10505, B500B</t>
  </si>
  <si>
    <t>Výztuž spádového betonu, parametrická spotřeba 180 kg/m3.</t>
  </si>
  <si>
    <t>Dle pol. 457325:0,18*9,953=1,792 [A]</t>
  </si>
  <si>
    <t>položka zahrnuje: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povrchovou antikorozní úpravu výztuže, 
- separaci výztuže</t>
  </si>
  <si>
    <t>45860</t>
  </si>
  <si>
    <t>VÝPLŇ ZA OPĚRAMI A ZDMI Z MEZEROVITÉHO BETONU</t>
  </si>
  <si>
    <t>OP1:7,1*2,463=17,487 [A] 
OP2:7,1*2,702=19,184 [B] 
Celkem: A+B=36,671 [C]</t>
  </si>
  <si>
    <t>položka zahrnuje: 
- dodávku mezerovitého betonu předepsané kvality a zásyp se zhutněním včetně mimostaveništní a vnitrostaveništní dopravy</t>
  </si>
  <si>
    <t>46511</t>
  </si>
  <si>
    <t>DLAŽBY Z DÍLCŮ BETONOVÝCH</t>
  </si>
  <si>
    <t>Odláždění za římsami zámkovou dlažbou tl. 60 mm do písku tl. 40 mm a štěrkodrti ŠDA tl. 150 mm . Plocha odláždění za římsami L-2 a P-2 je odečtena graficky.</t>
  </si>
  <si>
    <t>Odláždění za římsou L-1: 0,815*2,0*0,25=0,408 [A] 
Odláždění za římsou P-1: 0,8*2,0*0,25=0,400 [B] 
Odláždění za římsou L-2: 0,25*2,2=0,550 [C] 
Odláždění za římsou P-2: 0,25*0,96=0,240 [D] 
Celkem: A+B+C+D=1,598 [E]</t>
  </si>
  <si>
    <t>položka zahrnuje: 
- nutné zemní práce (svahování, úpravu pláně a pod.) 
- dodání dílce požadovaného tvaru a vlastností, jeho skladování, doprava a osazení do definitivní polohy, včetně komplexní technologie výroby a montáže dílců, ošetření a ochrana dílců, 
- úpravy a zařízení pro uložení a transport dílce, 
- veškeré požadované úpravy dílců, včetně doplňkových konstrukcí a vybavení, 
- sestavení dílce na stavbě včetně montážních zařízení, plošin a prahů a pod., 
- výplň, těsnění a tmelení spár a spojů, 
- očištění a ošetření úložných ploch, 
- zednické výpomoce pro montáž dílců, 
- označení dílce výrobním štítkem nebo jiným způsobem, 
- úpravy dílce pro dodržení požadované přesnosti jeho osazení, včetně případných měření, 
- veškerá zařízení pro zajištění stability v každém okamžiku, 
- další práce dané případně specifikací k příslušnému prefabrik. dílci (úprava pohledových ploch, příp. rubových ploch, osazení měřících zařízení, zkoušení a měření dílců a pod.) 
- nezahrnuje podklad pod dlažbu, vykazuje se samostatně položkami SD 45</t>
  </si>
  <si>
    <t>465512</t>
  </si>
  <si>
    <t>DLAŽBY Z LOMOVÉHO KAMENE NA MC</t>
  </si>
  <si>
    <t>Zpevnění z lom. kam. tl. 200 mm, beton tl. 150 mm (u berem tl. 0.50 mm) vč. spárování proti CHRL (pod mostem), svahy koryta jsou zpevněny kamenem do betonu. Včetně podélného betonového prahu tvořeného bernami..</t>
  </si>
  <si>
    <t>Berma u OP1:1,0*0,7*12,6=8,820 [A] 
Berma u OP2:1,0*0,7*12,9=9,030 [B] 
Celkem: A+B=17,850 [C]</t>
  </si>
  <si>
    <t>položka zahrnuje: 
- nutné zemní práce (svahování, úpravu pláně a pod.) 
- zřízení spojovací vrstvy 
- zřízení lože dlažby z cementové malty předepsané kvality a předepsané tloušťky 
- dodávku a položení dlažby z lomového kamene do předepsaného tvaru 
- spárování, těsnění, tmelení a vyplnění spar MC případně s vyklínováním 
- úprava povrchu pro odvedení srážkové vody 
- nezahrnuje podklad pod dlažbu, vykazuje se samostatně položkami SD 45</t>
  </si>
  <si>
    <t>Spojovací postřik 0,4 kg/m3. Pod obrusnou vrstvou na mostě.</t>
  </si>
  <si>
    <t>Na mostě:6,0*10,93=65,580 [B]</t>
  </si>
  <si>
    <t>Obrusná vrstva z ACO 11+ na mostě.</t>
  </si>
  <si>
    <t>574C46</t>
  </si>
  <si>
    <t>ASFALTOVÝ BETON PRO LOŽNÍ VRSTVY ACL 16+, 16S TL. 50MM</t>
  </si>
  <si>
    <t>Ložní vrstva z ACL 16+ tl. 45 mm na mostě.</t>
  </si>
  <si>
    <t>Na mostě:6,0*10,93=65,580 [A]</t>
  </si>
  <si>
    <t>Výplň spáry vozovka - římsa . Hustota 1.1g/cm3</t>
  </si>
  <si>
    <t>levá římsa:11,15=11,150 [A] 
pravá římsa:11,15=11,150 [B] 
Celkem: A+B=22,300 [C]</t>
  </si>
  <si>
    <t>58950</t>
  </si>
  <si>
    <t>VÝPLŇ SPAR PRYŽOVOU VLOŽKOU</t>
  </si>
  <si>
    <t>Výplň spáry vozovka - římsa s předtěsněním z profilu z pěnového polyetylénu o 10 mm větším než šířka spáry.</t>
  </si>
  <si>
    <t>Úpravy povrchů, podlahy, výplně otvorů</t>
  </si>
  <si>
    <t>626111</t>
  </si>
  <si>
    <t>REPROFILACE PODHLEDŮ, SVISLÝCH PLOCH SANAČNÍ MALTOU JEDNOVRST TL 10MM</t>
  </si>
  <si>
    <t>Sanace úložného prahu spodní stavby, podhledu a boků nosné konstrukce tl. 10mm. Včetně ošetření obnažené výztuže. Předpoklad 50% plochy.</t>
  </si>
  <si>
    <t>spodek trámů:0,5*5*8,145*0,3=6,109 [A] 
boky trámů mimo zvenu:0,5*8*8,955*0,6=21,492 [B] 
minus boky mezilehlých příčníků:-1*0,5*8*3*0,3*0,4=-1,440 [C] 
strop:0,5*(4*1,15*(1.6+2.52+2.52+1.415))=18,527 [D] 
minus strop mezilehlých příčníků:-1*0,5*4*3*1,15*0,3=-2,070 [E] 
koncové příčníky - boky:0,5*2*4*1,15*0,6=2,760 [F] 
mezilehlé příčníky - boky:0,5*4*6*1,15*0,4=5,520 [G] 
spodek mezilehlých příčníků:0,5*4*3*1,15*0,3=2,070 [H] 
boky NK: 0,5*2*0,6*9,59=5,754 [I] 
úložné prahy: 0,5*2*0,22*8,06=1,773 [J] 
Celkem: A+B+C+D+E+F+G+H+I+J=60,495 [K]</t>
  </si>
  <si>
    <t>položka zahrnuje: 
dodávku veškerého materiálu potřebného pro předepsanou úpravu v předepsané kvalitě 
nutné vyspravení podkladu, případně zatření spar zdiva 
položení vrstvy v předepsané tloušťce 
potřebná lešení a podpěrné konstrukce</t>
  </si>
  <si>
    <t>626112</t>
  </si>
  <si>
    <t>REPROFILACE PODHLEDŮ, SVISLÝCH PLOCH SANAČNÍ MALTOU JEDNOVRST TL 20MM</t>
  </si>
  <si>
    <t>Sanace úložného prahu spodní stavby, podhledu a boků nosné konstrukce tl. 20mm. Včetně ošetření obnažené výztuže. Předpoklad 50% plochy.</t>
  </si>
  <si>
    <t>62631</t>
  </si>
  <si>
    <t>SPOJOVACÍ MŮSTEK MEZI STARÝM A NOVÝM BETONEM</t>
  </si>
  <si>
    <t>100% ploch - NK, opěry včetně křídel.</t>
  </si>
  <si>
    <t>spodek trámů:5*8,145*0,3=12,218 [A] 
boky trámů mimo zvenu:8*8,955*0,6=42,984 [B] 
minus boky mezilehlých příčníků:-1*8*3*0,3*0,4=-2,880 [C] 
strop:(4*1,15*(1.6+2.52+2.52+1.415))=37,053 [D] 
minus strop mezilehlých příčníků:-1*4*3*1,15*0,3=-4,140 [E] 
koncové příčníky - boky:2*4*1,15*0,6=5,520 [F] 
mezilehlé příčníky - boky:4*6*1,15*0,4=11,040 [G] 
spodek mezilehlých příčníků:4*3*1,15*0,3=4,140 [H] 
boky NK: 2*0,6*9,59=11,508 [I] 
úložné prahy: 2*0,22*8,06=3,546 [J] 
Celkem: A+B+C+D+E+F+G+H+I+J=120,989 [K]</t>
  </si>
  <si>
    <t>62641</t>
  </si>
  <si>
    <t>SJEDNOCUJÍCÍ STĚRKA JEMNOU MALTOU TL CCA 2MM</t>
  </si>
  <si>
    <t>45</t>
  </si>
  <si>
    <t>62662</t>
  </si>
  <si>
    <t>INJEKTÁŽ TRHLIN TĚSNÍCÍ</t>
  </si>
  <si>
    <t>Předpoklad 10 m.</t>
  </si>
  <si>
    <t>položka zahrnuje: 
dodávku veškerého materiálu potřebného pro předepsanou úpravu v předepsané kvalitě 
vyčištění trhliny 
provedení vlastní injektáže 
potřebná lešení a podpěrné konstrukce</t>
  </si>
  <si>
    <t>46</t>
  </si>
  <si>
    <t>62745</t>
  </si>
  <si>
    <t>SPÁROVÁNÍ STARÉHO ZDIVA CEMENTOVOU MALTOU</t>
  </si>
  <si>
    <t>Sanace kamenných opěr.</t>
  </si>
  <si>
    <t>OP1:1,3*8,06=10,478 [A] 
OP2:1,3*8,06=10,478 [B] 
Celkem: A+B=20,956 [C]</t>
  </si>
  <si>
    <t>položka zahrnuje: 
dodávku veškerého materiálu potřebného pro předepsanou úpravu v předepsané kvalitě 
vyčištění spar (vyškrábání), vypláchnutí spar vodou, očištění povrchu 
spárování 
odklizení suti a přebytečného materiálu 
potřebná lešení</t>
  </si>
  <si>
    <t>47</t>
  </si>
  <si>
    <t>ochrana kabelu CETIN pod komunikací. ČERPÁNO SE SOUHLASEM OBJEDNATELE.</t>
  </si>
  <si>
    <t>48</t>
  </si>
  <si>
    <t>711112</t>
  </si>
  <si>
    <t>IZOLACE BĚŽNÝCH KONSTRUKCÍ PROTI ZEMNÍ VLHKOSTI ASFALTOVÝMI PÁSY</t>
  </si>
  <si>
    <t>Izolace rubu opěr. Včetně očištění a  přípravy podkladu u stávajících  ploch.</t>
  </si>
  <si>
    <t>Rub OP1:8,06*1,8=14,508 [A] 
Rub OP2:8,06*1,8=14,508 [B] 
Celkem: A+B=29,016 [C]</t>
  </si>
  <si>
    <t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geotextilii</t>
  </si>
  <si>
    <t>49</t>
  </si>
  <si>
    <t>711442</t>
  </si>
  <si>
    <t>IZOLACE MOSTOVEK CELOPLOŠNÁ ASFALTOVÝMI PÁSY S PEČETÍCÍ VRSTVOU</t>
  </si>
  <si>
    <t>Izolace NAIP 5 mm, včetně kotevně-impregnačního nátěru a pečetící vrstvy.</t>
  </si>
  <si>
    <t>7,1*10,7=75,970 [A]</t>
  </si>
  <si>
    <t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litý asfalt, asfaltový beton 
v této položce se vykáže i izolace rámových konstrukcí (mosty, propusty, kolektory)</t>
  </si>
  <si>
    <t>50</t>
  </si>
  <si>
    <t>711502</t>
  </si>
  <si>
    <t>OCHRANA IZOLACE NA POVRCHU ASFALTOVÝMI PÁSY</t>
  </si>
  <si>
    <t>Ochrana izolace pod římsou asfaltovými pásy s hliníkovou vložkou.</t>
  </si>
  <si>
    <t>Levá římsa: 0,7*11,15=7,805 [B] 
Pravá římsa: 0,6*11,15=6,690 [C] 
Celkem: B+C=14,495 [D]</t>
  </si>
  <si>
    <t>položka zahrnuje: 
- dodání  předepsaného ochranného materiálu 
- zřízení ochrany izolace</t>
  </si>
  <si>
    <t>51</t>
  </si>
  <si>
    <t>711509</t>
  </si>
  <si>
    <t>OCHRANA IZOLACE NA POVRCHU TEXTILIÍ</t>
  </si>
  <si>
    <t>Ochrana izolace rubu opěr.</t>
  </si>
  <si>
    <t>Rub OP1: 2*8,06*1,8=29,016 [A] 
Rub OP2: 2*8,06*1,8=29,016 [B] 
Celkem: A+B=58,032 [C]</t>
  </si>
  <si>
    <t>52</t>
  </si>
  <si>
    <t>78381</t>
  </si>
  <si>
    <t>NÁTĚRY BETON KONSTR TYP S1 (OS-A)</t>
  </si>
  <si>
    <t>Jednonásobný hydrofobní, protikarbonatační nátěr viditelných ploch nosné konstrukce a úložných prahů. 100% plochy.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</si>
  <si>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</si>
  <si>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53</t>
  </si>
  <si>
    <t>78382</t>
  </si>
  <si>
    <t>NÁTĚRY BETON KONSTR TYP S2 (OS-B)</t>
  </si>
  <si>
    <t>Ochranný nátěr povrchu římsa a okraje nosné konstrukce.</t>
  </si>
  <si>
    <t>Levá římsa: 0,6*11,15=6,690 [A] 
Pravá římsa: 0,5*11,15=5,575 [B] 
Nosná konstrukce: 2*0,48*9,59=9,206 [C] 
Celkem: A+B+C=21,471 [D]</t>
  </si>
  <si>
    <t>54</t>
  </si>
  <si>
    <t>78383</t>
  </si>
  <si>
    <t>NÁTĚRY BETON KONSTR TYP S4 (OS-C)</t>
  </si>
  <si>
    <t>Ochranný nátěr obruby říms.</t>
  </si>
  <si>
    <t>Levá římsa: 0,3*11,15=3,345 [A] 
Pravá římsa: 0,3*11,15=3,345 [B] 
Celkem: A+B=6,690 [C]</t>
  </si>
  <si>
    <t>55</t>
  </si>
  <si>
    <t>86627</t>
  </si>
  <si>
    <t>CHRÁNIČKY Z TRUB OCELOVÝCH DN DO 100MM</t>
  </si>
  <si>
    <t>Rezervní ocelová chránička DN 75/69 v levé římse. Včetně protahovacího drátu.</t>
  </si>
  <si>
    <t>položky pro zhotovení potrubí platí bez ohledu na sklon.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 včetně případně předepsaného utěsnění konců chrániček 
- položky platí pro práce prováděné v prostoru zapaženém i nezapaženém a i v kolektorech, chráničkách 
- opláštění dle dokumentace a nutné opravy opláštění při jeho poškození</t>
  </si>
  <si>
    <t>56</t>
  </si>
  <si>
    <t>86633</t>
  </si>
  <si>
    <t>CHRÁNIČKY Z TRUB OCELOVÝCH DN DO 150MM</t>
  </si>
  <si>
    <t>Rezervní ocelové chráničky DN110/94 v levé římse - 2 ks. Včetně protahovacího drátu.</t>
  </si>
  <si>
    <t>2*11,15=22,300 [A]</t>
  </si>
  <si>
    <t>57</t>
  </si>
  <si>
    <t>87433</t>
  </si>
  <si>
    <t>POTRUBÍ Z TRUB PLASTOVÝCH ODPADNÍCH DN DO 150MM</t>
  </si>
  <si>
    <t>Nová dešťová kanalizace DN 150-SN8 - hladké potrubí, z nové dešťové vpusti vyústěné přes opěru OP1 do Brtnice.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</si>
  <si>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 
nezahrnuje zkoušky vodotěsnosti a televizní prohlídku</t>
  </si>
  <si>
    <t>58</t>
  </si>
  <si>
    <t>Nové uliční vpusťi před OP1 včetně kalového koše, kaliště, zápachové uzávěry a mříže třídy D400.</t>
  </si>
  <si>
    <t>59</t>
  </si>
  <si>
    <t>9111A3</t>
  </si>
  <si>
    <t>ZÁBRADLÍ SILNIČNÍ S VODOR MADLY - DEMONTÁŽ S PŘESUNEM</t>
  </si>
  <si>
    <t>Demontáž stávajícího zábradlí. Včetně odvozu do kovošrotu. Výzisk k objednateli.</t>
  </si>
  <si>
    <t>Levá římsa:11,15=11,150 [A] 
Pravá římsa:11,15=11,150 [B] 
Nábřežní zeď:1,0=1,000 [C] 
Celkem: A+B+C=23,300 [D]</t>
  </si>
  <si>
    <t>položka zahrnuje: 
- demontáž a odstranění zařízení 
- jeho odvoz na předepsané místo</t>
  </si>
  <si>
    <t>60</t>
  </si>
  <si>
    <t>9111B1</t>
  </si>
  <si>
    <t>ZÁBRADLÍ SILNIČNÍ SE SVISLOU VÝPLNÍ - DODÁVKA A MONTÁŽ</t>
  </si>
  <si>
    <t>Mostní ocelové zábradlí. PKO a nátěry dle TKP kap. 19b. Stupeň korozní agresivity dle ČST EN 12944-2 a Tab III. - C4+K8 (speciál. Ochranný povlak (podle tabulky II. IA+I speciál. 
Včetně VTD a úpravy původního zábradlí,</t>
  </si>
  <si>
    <t>Levá římsa:11,15=11,150 [A] 
Pravá římsa:11,15=11,150 [B] 
Celkem: A+B=22,300 [C]</t>
  </si>
  <si>
    <t>položka zahrnuje: 
- dodání zábradlí včetně předepsané povrchové úpravy 
- osazení sloupků zaberaněním nebo osazením do betonových bloků (včetně betonových bloků a nutných zemních prací) 
- případné bednění ( trubku) betonové patky v gabionové zdi</t>
  </si>
  <si>
    <t>61</t>
  </si>
  <si>
    <t>91355</t>
  </si>
  <si>
    <t>EVIDENČNÍ ČÍSLO MOSTU</t>
  </si>
  <si>
    <t>Evidenční číslo mostu, včetně sloupků.</t>
  </si>
  <si>
    <t>položka zahrnuje štítek s evidenčním číslem mostu, sloupek dopravní značky včetně osazení a nutných zemních prací a zabetonování</t>
  </si>
  <si>
    <t>62</t>
  </si>
  <si>
    <t>914131</t>
  </si>
  <si>
    <t>DOPRAVNÍ ZNAČKY ZÁKLADNÍ VELIKOSTI OCELOVÉ FÓLIE TŘ 2 - DODÁVKA A MONTÁŽ</t>
  </si>
  <si>
    <t>Název toku.</t>
  </si>
  <si>
    <t>63</t>
  </si>
  <si>
    <t>Lemování zpevnění podél mostu chodníkovými obrubníky. Při terénu.Včetně betonového lože.</t>
  </si>
  <si>
    <t>Odláždění za křídlem L-1:2,815=2,815 [A] 
Odláždění za křídlem P-1:2,8=2,800 [B] 
Odláždění za křídlem L-2:1,6=1,600 [C] 
Odláždění za křídlem P-2:1,05=1,050 [D] 
Celkem: A+B+C+D=8,265 [E]</t>
  </si>
  <si>
    <t>64</t>
  </si>
  <si>
    <t>917224</t>
  </si>
  <si>
    <t>SILNIČNÍ A CHODNÍKOVÉ OBRUBY Z BETONOVÝCH OBRUBNÍKŮ ŠÍŘ 150MM</t>
  </si>
  <si>
    <t>Lemování zpevnění podél mostu silničními obrubníky. Včetně betonového lože.</t>
  </si>
  <si>
    <t>Odláždění za křídlem L-1:2,0=2,000 [A] 
Odláždění za křídlem P-1:2,0=2,000 [B] 
Odláždění za křídlem L-2:2,0=2,000 [C] 
Odláždění za křídlem P-2:2,0=2,000 [D] 
Celkem: A+B+C+D=8,000 [E]</t>
  </si>
  <si>
    <t>65</t>
  </si>
  <si>
    <t>919111</t>
  </si>
  <si>
    <t>ŘEZÁNÍ ASFALTOVÉHO KRYTU VOZOVEK TL DO 50MM</t>
  </si>
  <si>
    <t>40 x 20 mm.</t>
  </si>
  <si>
    <t>Nad novými příčníky:2*6,0=12,000 [A]</t>
  </si>
  <si>
    <t>66</t>
  </si>
  <si>
    <t>931316</t>
  </si>
  <si>
    <t>TĚSNĚNÍ DILATAČ SPAR ASF ZÁLIVKOU PRŮŘ DO 800MM2</t>
  </si>
  <si>
    <t>Výplň spáry vozovka - římsa.</t>
  </si>
  <si>
    <t>67</t>
  </si>
  <si>
    <t>Nad novými příčníky.</t>
  </si>
  <si>
    <t>Dle pol. 919111:12,0=12,000 [A]</t>
  </si>
  <si>
    <t>68</t>
  </si>
  <si>
    <t>936541</t>
  </si>
  <si>
    <t>MOSTNÍ ODVODŇOVACÍ TRUBKA (POVRCHŮ IZOLACE) Z NEREZ OCELI</t>
  </si>
  <si>
    <t>Trubičky odvodnění izolace, včetně hlavice z nekorodujícího plechu. Cena za komplet.</t>
  </si>
  <si>
    <t>položka zahrnuje: 
- výrobní dokumentaci (včetně technologického předpisu) 
- dodání kompletní odvodňovací soupravy z předepsaného materiálu, včetně všech montážních a přepravních úprav a zařízení 
- dodání spojovacího, kotevního a těsnícího materiálu 
- úprava a příprava úložného prostoru, včetně kotevních prvků, jejich očištění a ošetření 
- zřízení kompletní odvodňovací soupravy, dle příslušného technologického předpisu, včetně všech výškových a směrových úprav 
- zřízení odvodňovací soupravy po etapách, včetně pracovních spar a spojů 
- prodloužení  odpadní trouby pod spodní líc nosné konstr. nebo zaústěním odvodňovače do dalšího odvodňovacího zařízení 
- úprava odvod. soupravy na styku s ostatními konstrukcemi a zařízeními (u obrubníku, podél vozovek, napojení izolací a pod.) 
- ochrana odvodňovací soupravy do doby provedení definitivního stavu, veškeré provizorní úpravy a opatření 
- konečné  úpravy odvodňovací soupravy jako povrchové povlaky, zálivky, které  nejsou součástí jiných konstr., vyčištění, tmelení, těsnění, výplň spar a pod. 
- úprava, očištění a ošetření prostoru kolem odvodňovací soupravy 
- opatření odvodňovače znakem výrobce a typovým číslem 
- provedení odborné prohlídky, je-li požadována</t>
  </si>
  <si>
    <t>69</t>
  </si>
  <si>
    <t>96616</t>
  </si>
  <si>
    <t>BOURÁNÍ KONSTRUKCÍ ZE ŽELEZOBETONU</t>
  </si>
  <si>
    <t>Vybourání říms a ubourání konzol. Plocha odečtena graficky.</t>
  </si>
  <si>
    <t>Konzoly:: 2*11,15*0,13=2,899 [A] 
Římsy:: 2*11,15*0,15=3,345 [B] 
Celkem: A+B=6,244 [C]</t>
  </si>
  <si>
    <t>položka zahrnuje: 
- rozbourání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</si>
  <si>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70</t>
  </si>
  <si>
    <t>97817</t>
  </si>
  <si>
    <t>ODSTRANĚNÍ MOSTNÍ IZOLACE</t>
  </si>
  <si>
    <t>Včetně odvozu na skládku.ČERPÁNÍ DLE SKUTEČNOSTI.</t>
  </si>
  <si>
    <t>7,2*10,55=75,960 [A]</t>
  </si>
  <si>
    <t>Položka zahrnuje: 
- položka zahrnuje veškeré práce plynoucí z technologického předpisu a z platných předpisů 
- veškerou manipulaci s vybouranou sutí a hmotami včetně uložení na skládku. 
Položka nezahrnuje: 
- poplatek za skládku, který se vykazuje v položce 0141** (s výjimkou malého množství bouraného materiálu, kde je možné poplatek zahrnout do jednotkové ceny bourání – tento fakt musí být uveden v doplňujícím textu k položce)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</si>
</sst>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sharedStrings" Target="sharedStrings.xml" /><Relationship Id="rId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SUM(C10:C13)</f>
      </c>
      <c s="1"/>
      <c s="1"/>
    </row>
    <row r="7" spans="1:5" ht="12.75" customHeight="1">
      <c r="A7" s="1"/>
      <c s="4" t="s">
        <v>5</v>
      </c>
      <c s="7">
        <f>SUM(E10:E13)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'002'!I3</f>
      </c>
      <c s="21">
        <f>'002'!O2</f>
      </c>
      <c s="21">
        <f>C10+D10</f>
      </c>
    </row>
    <row r="11" spans="1:5" ht="12.75" customHeight="1">
      <c r="A11" s="20" t="s">
        <v>108</v>
      </c>
      <c s="20" t="s">
        <v>109</v>
      </c>
      <c s="21">
        <f>'182'!I3</f>
      </c>
      <c s="21">
        <f>'182'!O2</f>
      </c>
      <c s="21">
        <f>C11+D11</f>
      </c>
    </row>
    <row r="12" spans="1:5" ht="12.75" customHeight="1">
      <c r="A12" s="20" t="s">
        <v>115</v>
      </c>
      <c s="20" t="s">
        <v>116</v>
      </c>
      <c s="21">
        <f>'SO 101'!I3</f>
      </c>
      <c s="21">
        <f>'SO 101'!O2</f>
      </c>
      <c s="21">
        <f>C12+D12</f>
      </c>
    </row>
    <row r="13" spans="1:5" ht="12.75" customHeight="1">
      <c r="A13" s="20" t="s">
        <v>315</v>
      </c>
      <c s="20" t="s">
        <v>316</v>
      </c>
      <c s="21">
        <f>'SO 201'!I3</f>
      </c>
      <c s="21">
        <f>'SO 201'!O2</f>
      </c>
      <c s="21">
        <f>C13+D13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38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25</v>
      </c>
      <c s="19"/>
      <c s="19"/>
      <c s="19"/>
      <c s="28">
        <f>0+Q8</f>
      </c>
      <c r="O8">
        <f>0+R8</f>
      </c>
      <c r="Q8">
        <f>0+I9+I13+I17+I21+I25+I29+I33+I37+I41+I45+I49+I53+I57+I61+I65</f>
      </c>
      <c>
        <f>0+O9+O13+O17+O21+O25+O29+O33+O37+O41+O45+O49+O53+O57+O61+O65</f>
      </c>
    </row>
    <row r="9" spans="1:16" ht="12.75">
      <c r="A9" s="25" t="s">
        <v>44</v>
      </c>
      <c s="29" t="s">
        <v>29</v>
      </c>
      <c s="29" t="s">
        <v>45</v>
      </c>
      <c s="25" t="s">
        <v>46</v>
      </c>
      <c s="30" t="s">
        <v>47</v>
      </c>
      <c s="31" t="s">
        <v>48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25.5">
      <c r="A10" s="34" t="s">
        <v>49</v>
      </c>
      <c r="E10" s="35" t="s">
        <v>50</v>
      </c>
    </row>
    <row r="11" spans="1:5" ht="12.75">
      <c r="A11" s="36" t="s">
        <v>51</v>
      </c>
      <c r="E11" s="37" t="s">
        <v>46</v>
      </c>
    </row>
    <row r="12" spans="1:5" ht="12.75">
      <c r="A12" t="s">
        <v>52</v>
      </c>
      <c r="E12" s="35" t="s">
        <v>53</v>
      </c>
    </row>
    <row r="13" spans="1:16" ht="12.75">
      <c r="A13" s="25" t="s">
        <v>44</v>
      </c>
      <c s="29" t="s">
        <v>23</v>
      </c>
      <c s="29" t="s">
        <v>54</v>
      </c>
      <c s="25" t="s">
        <v>46</v>
      </c>
      <c s="30" t="s">
        <v>55</v>
      </c>
      <c s="31" t="s">
        <v>48</v>
      </c>
      <c s="32">
        <v>1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25.5">
      <c r="A14" s="34" t="s">
        <v>49</v>
      </c>
      <c r="E14" s="35" t="s">
        <v>56</v>
      </c>
    </row>
    <row r="15" spans="1:5" ht="12.75">
      <c r="A15" s="36" t="s">
        <v>51</v>
      </c>
      <c r="E15" s="37" t="s">
        <v>46</v>
      </c>
    </row>
    <row r="16" spans="1:5" ht="12.75">
      <c r="A16" t="s">
        <v>52</v>
      </c>
      <c r="E16" s="35" t="s">
        <v>57</v>
      </c>
    </row>
    <row r="17" spans="1:16" ht="12.75">
      <c r="A17" s="25" t="s">
        <v>44</v>
      </c>
      <c s="29" t="s">
        <v>22</v>
      </c>
      <c s="29" t="s">
        <v>58</v>
      </c>
      <c s="25" t="s">
        <v>59</v>
      </c>
      <c s="30" t="s">
        <v>60</v>
      </c>
      <c s="31" t="s">
        <v>48</v>
      </c>
      <c s="32">
        <v>1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12.75">
      <c r="A18" s="34" t="s">
        <v>49</v>
      </c>
      <c r="E18" s="35" t="s">
        <v>61</v>
      </c>
    </row>
    <row r="19" spans="1:5" ht="12.75">
      <c r="A19" s="36" t="s">
        <v>51</v>
      </c>
      <c r="E19" s="37" t="s">
        <v>46</v>
      </c>
    </row>
    <row r="20" spans="1:5" ht="38.25">
      <c r="A20" t="s">
        <v>52</v>
      </c>
      <c r="E20" s="35" t="s">
        <v>62</v>
      </c>
    </row>
    <row r="21" spans="1:16" ht="12.75">
      <c r="A21" s="25" t="s">
        <v>44</v>
      </c>
      <c s="29" t="s">
        <v>33</v>
      </c>
      <c s="29" t="s">
        <v>58</v>
      </c>
      <c s="25" t="s">
        <v>63</v>
      </c>
      <c s="30" t="s">
        <v>60</v>
      </c>
      <c s="31" t="s">
        <v>48</v>
      </c>
      <c s="32">
        <v>1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12.75">
      <c r="A22" s="34" t="s">
        <v>49</v>
      </c>
      <c r="E22" s="35" t="s">
        <v>64</v>
      </c>
    </row>
    <row r="23" spans="1:5" ht="12.75">
      <c r="A23" s="36" t="s">
        <v>51</v>
      </c>
      <c r="E23" s="37" t="s">
        <v>46</v>
      </c>
    </row>
    <row r="24" spans="1:5" ht="38.25">
      <c r="A24" t="s">
        <v>52</v>
      </c>
      <c r="E24" s="35" t="s">
        <v>62</v>
      </c>
    </row>
    <row r="25" spans="1:16" ht="12.75">
      <c r="A25" s="25" t="s">
        <v>44</v>
      </c>
      <c s="29" t="s">
        <v>35</v>
      </c>
      <c s="29" t="s">
        <v>58</v>
      </c>
      <c s="25" t="s">
        <v>65</v>
      </c>
      <c s="30" t="s">
        <v>60</v>
      </c>
      <c s="31" t="s">
        <v>48</v>
      </c>
      <c s="32">
        <v>1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12.75">
      <c r="A26" s="34" t="s">
        <v>49</v>
      </c>
      <c r="E26" s="35" t="s">
        <v>66</v>
      </c>
    </row>
    <row r="27" spans="1:5" ht="12.75">
      <c r="A27" s="36" t="s">
        <v>51</v>
      </c>
      <c r="E27" s="37" t="s">
        <v>46</v>
      </c>
    </row>
    <row r="28" spans="1:5" ht="38.25">
      <c r="A28" t="s">
        <v>52</v>
      </c>
      <c r="E28" s="35" t="s">
        <v>62</v>
      </c>
    </row>
    <row r="29" spans="1:16" ht="12.75">
      <c r="A29" s="25" t="s">
        <v>44</v>
      </c>
      <c s="29" t="s">
        <v>37</v>
      </c>
      <c s="29" t="s">
        <v>67</v>
      </c>
      <c s="25" t="s">
        <v>46</v>
      </c>
      <c s="30" t="s">
        <v>68</v>
      </c>
      <c s="31" t="s">
        <v>48</v>
      </c>
      <c s="32">
        <v>1</v>
      </c>
      <c s="33">
        <v>0</v>
      </c>
      <c s="33">
        <f>ROUND(ROUND(H29,2)*ROUND(G29,3),2)</f>
      </c>
      <c r="O29">
        <f>(I29*21)/100</f>
      </c>
      <c t="s">
        <v>23</v>
      </c>
    </row>
    <row r="30" spans="1:5" ht="25.5">
      <c r="A30" s="34" t="s">
        <v>49</v>
      </c>
      <c r="E30" s="35" t="s">
        <v>69</v>
      </c>
    </row>
    <row r="31" spans="1:5" ht="12.75">
      <c r="A31" s="36" t="s">
        <v>51</v>
      </c>
      <c r="E31" s="37" t="s">
        <v>46</v>
      </c>
    </row>
    <row r="32" spans="1:5" ht="12.75">
      <c r="A32" t="s">
        <v>52</v>
      </c>
      <c r="E32" s="35" t="s">
        <v>57</v>
      </c>
    </row>
    <row r="33" spans="1:16" ht="12.75">
      <c r="A33" s="25" t="s">
        <v>44</v>
      </c>
      <c s="29" t="s">
        <v>70</v>
      </c>
      <c s="29" t="s">
        <v>71</v>
      </c>
      <c s="25" t="s">
        <v>46</v>
      </c>
      <c s="30" t="s">
        <v>72</v>
      </c>
      <c s="31" t="s">
        <v>48</v>
      </c>
      <c s="32">
        <v>1</v>
      </c>
      <c s="33">
        <v>0</v>
      </c>
      <c s="33">
        <f>ROUND(ROUND(H33,2)*ROUND(G33,3),2)</f>
      </c>
      <c r="O33">
        <f>(I33*21)/100</f>
      </c>
      <c t="s">
        <v>23</v>
      </c>
    </row>
    <row r="34" spans="1:5" ht="25.5">
      <c r="A34" s="34" t="s">
        <v>49</v>
      </c>
      <c r="E34" s="35" t="s">
        <v>73</v>
      </c>
    </row>
    <row r="35" spans="1:5" ht="12.75">
      <c r="A35" s="36" t="s">
        <v>51</v>
      </c>
      <c r="E35" s="37" t="s">
        <v>46</v>
      </c>
    </row>
    <row r="36" spans="1:5" ht="12.75">
      <c r="A36" t="s">
        <v>52</v>
      </c>
      <c r="E36" s="35" t="s">
        <v>57</v>
      </c>
    </row>
    <row r="37" spans="1:16" ht="12.75">
      <c r="A37" s="25" t="s">
        <v>44</v>
      </c>
      <c s="29" t="s">
        <v>74</v>
      </c>
      <c s="29" t="s">
        <v>75</v>
      </c>
      <c s="25" t="s">
        <v>46</v>
      </c>
      <c s="30" t="s">
        <v>76</v>
      </c>
      <c s="31" t="s">
        <v>48</v>
      </c>
      <c s="32">
        <v>1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12.75">
      <c r="A38" s="34" t="s">
        <v>49</v>
      </c>
      <c r="E38" s="35" t="s">
        <v>77</v>
      </c>
    </row>
    <row r="39" spans="1:5" ht="12.75">
      <c r="A39" s="36" t="s">
        <v>51</v>
      </c>
      <c r="E39" s="37" t="s">
        <v>46</v>
      </c>
    </row>
    <row r="40" spans="1:5" ht="12.75">
      <c r="A40" t="s">
        <v>52</v>
      </c>
      <c r="E40" s="35" t="s">
        <v>57</v>
      </c>
    </row>
    <row r="41" spans="1:16" ht="12.75">
      <c r="A41" s="25" t="s">
        <v>44</v>
      </c>
      <c s="29" t="s">
        <v>40</v>
      </c>
      <c s="29" t="s">
        <v>78</v>
      </c>
      <c s="25" t="s">
        <v>46</v>
      </c>
      <c s="30" t="s">
        <v>79</v>
      </c>
      <c s="31" t="s">
        <v>80</v>
      </c>
      <c s="32">
        <v>1</v>
      </c>
      <c s="33">
        <v>0</v>
      </c>
      <c s="33">
        <f>ROUND(ROUND(H41,2)*ROUND(G41,3),2)</f>
      </c>
      <c r="O41">
        <f>(I41*21)/100</f>
      </c>
      <c t="s">
        <v>23</v>
      </c>
    </row>
    <row r="42" spans="1:5" ht="12.75">
      <c r="A42" s="34" t="s">
        <v>49</v>
      </c>
      <c r="E42" s="35" t="s">
        <v>81</v>
      </c>
    </row>
    <row r="43" spans="1:5" ht="12.75">
      <c r="A43" s="36" t="s">
        <v>51</v>
      </c>
      <c r="E43" s="37" t="s">
        <v>46</v>
      </c>
    </row>
    <row r="44" spans="1:5" ht="76.5">
      <c r="A44" t="s">
        <v>52</v>
      </c>
      <c r="E44" s="35" t="s">
        <v>82</v>
      </c>
    </row>
    <row r="45" spans="1:16" ht="12.75">
      <c r="A45" s="25" t="s">
        <v>44</v>
      </c>
      <c s="29" t="s">
        <v>42</v>
      </c>
      <c s="29" t="s">
        <v>83</v>
      </c>
      <c s="25" t="s">
        <v>46</v>
      </c>
      <c s="30" t="s">
        <v>84</v>
      </c>
      <c s="31" t="s">
        <v>48</v>
      </c>
      <c s="32">
        <v>1</v>
      </c>
      <c s="33">
        <v>0</v>
      </c>
      <c s="33">
        <f>ROUND(ROUND(H45,2)*ROUND(G45,3),2)</f>
      </c>
      <c r="O45">
        <f>(I45*21)/100</f>
      </c>
      <c t="s">
        <v>23</v>
      </c>
    </row>
    <row r="46" spans="1:5" ht="12.75">
      <c r="A46" s="34" t="s">
        <v>49</v>
      </c>
      <c r="E46" s="35" t="s">
        <v>85</v>
      </c>
    </row>
    <row r="47" spans="1:5" ht="12.75">
      <c r="A47" s="36" t="s">
        <v>51</v>
      </c>
      <c r="E47" s="37" t="s">
        <v>46</v>
      </c>
    </row>
    <row r="48" spans="1:5" ht="12.75">
      <c r="A48" t="s">
        <v>52</v>
      </c>
      <c r="E48" s="35" t="s">
        <v>57</v>
      </c>
    </row>
    <row r="49" spans="1:16" ht="12.75">
      <c r="A49" s="25" t="s">
        <v>44</v>
      </c>
      <c s="29" t="s">
        <v>86</v>
      </c>
      <c s="29" t="s">
        <v>87</v>
      </c>
      <c s="25" t="s">
        <v>59</v>
      </c>
      <c s="30" t="s">
        <v>88</v>
      </c>
      <c s="31" t="s">
        <v>89</v>
      </c>
      <c s="32">
        <v>1</v>
      </c>
      <c s="33">
        <v>0</v>
      </c>
      <c s="33">
        <f>ROUND(ROUND(H49,2)*ROUND(G49,3),2)</f>
      </c>
      <c r="O49">
        <f>(I49*21)/100</f>
      </c>
      <c t="s">
        <v>23</v>
      </c>
    </row>
    <row r="50" spans="1:5" ht="12.75">
      <c r="A50" s="34" t="s">
        <v>49</v>
      </c>
      <c r="E50" s="35" t="s">
        <v>90</v>
      </c>
    </row>
    <row r="51" spans="1:5" ht="12.75">
      <c r="A51" s="36" t="s">
        <v>51</v>
      </c>
      <c r="E51" s="37" t="s">
        <v>46</v>
      </c>
    </row>
    <row r="52" spans="1:5" ht="12.75">
      <c r="A52" t="s">
        <v>52</v>
      </c>
      <c r="E52" s="35" t="s">
        <v>57</v>
      </c>
    </row>
    <row r="53" spans="1:16" ht="12.75">
      <c r="A53" s="25" t="s">
        <v>44</v>
      </c>
      <c s="29" t="s">
        <v>91</v>
      </c>
      <c s="29" t="s">
        <v>87</v>
      </c>
      <c s="25" t="s">
        <v>63</v>
      </c>
      <c s="30" t="s">
        <v>88</v>
      </c>
      <c s="31" t="s">
        <v>89</v>
      </c>
      <c s="32">
        <v>1</v>
      </c>
      <c s="33">
        <v>0</v>
      </c>
      <c s="33">
        <f>ROUND(ROUND(H53,2)*ROUND(G53,3),2)</f>
      </c>
      <c r="O53">
        <f>(I53*21)/100</f>
      </c>
      <c t="s">
        <v>23</v>
      </c>
    </row>
    <row r="54" spans="1:5" ht="12.75">
      <c r="A54" s="34" t="s">
        <v>49</v>
      </c>
      <c r="E54" s="35" t="s">
        <v>92</v>
      </c>
    </row>
    <row r="55" spans="1:5" ht="12.75">
      <c r="A55" s="36" t="s">
        <v>51</v>
      </c>
      <c r="E55" s="37" t="s">
        <v>46</v>
      </c>
    </row>
    <row r="56" spans="1:5" ht="12.75">
      <c r="A56" t="s">
        <v>52</v>
      </c>
      <c r="E56" s="35" t="s">
        <v>57</v>
      </c>
    </row>
    <row r="57" spans="1:16" ht="12.75">
      <c r="A57" s="25" t="s">
        <v>44</v>
      </c>
      <c s="29" t="s">
        <v>93</v>
      </c>
      <c s="29" t="s">
        <v>94</v>
      </c>
      <c s="25" t="s">
        <v>46</v>
      </c>
      <c s="30" t="s">
        <v>95</v>
      </c>
      <c s="31" t="s">
        <v>89</v>
      </c>
      <c s="32">
        <v>1</v>
      </c>
      <c s="33">
        <v>0</v>
      </c>
      <c s="33">
        <f>ROUND(ROUND(H57,2)*ROUND(G57,3),2)</f>
      </c>
      <c r="O57">
        <f>(I57*21)/100</f>
      </c>
      <c t="s">
        <v>23</v>
      </c>
    </row>
    <row r="58" spans="1:5" ht="12.75">
      <c r="A58" s="34" t="s">
        <v>49</v>
      </c>
      <c r="E58" s="35" t="s">
        <v>96</v>
      </c>
    </row>
    <row r="59" spans="1:5" ht="12.75">
      <c r="A59" s="36" t="s">
        <v>51</v>
      </c>
      <c r="E59" s="37" t="s">
        <v>46</v>
      </c>
    </row>
    <row r="60" spans="1:5" ht="51">
      <c r="A60" t="s">
        <v>52</v>
      </c>
      <c r="E60" s="35" t="s">
        <v>97</v>
      </c>
    </row>
    <row r="61" spans="1:16" ht="12.75">
      <c r="A61" s="25" t="s">
        <v>44</v>
      </c>
      <c s="29" t="s">
        <v>98</v>
      </c>
      <c s="29" t="s">
        <v>99</v>
      </c>
      <c s="25" t="s">
        <v>46</v>
      </c>
      <c s="30" t="s">
        <v>100</v>
      </c>
      <c s="31" t="s">
        <v>48</v>
      </c>
      <c s="32">
        <v>1</v>
      </c>
      <c s="33">
        <v>0</v>
      </c>
      <c s="33">
        <f>ROUND(ROUND(H61,2)*ROUND(G61,3),2)</f>
      </c>
      <c r="O61">
        <f>(I61*21)/100</f>
      </c>
      <c t="s">
        <v>23</v>
      </c>
    </row>
    <row r="62" spans="1:5" ht="12.75">
      <c r="A62" s="34" t="s">
        <v>49</v>
      </c>
      <c r="E62" s="35" t="s">
        <v>101</v>
      </c>
    </row>
    <row r="63" spans="1:5" ht="12.75">
      <c r="A63" s="36" t="s">
        <v>51</v>
      </c>
      <c r="E63" s="37" t="s">
        <v>46</v>
      </c>
    </row>
    <row r="64" spans="1:5" ht="12.75">
      <c r="A64" t="s">
        <v>52</v>
      </c>
      <c r="E64" s="35" t="s">
        <v>102</v>
      </c>
    </row>
    <row r="65" spans="1:16" ht="12.75">
      <c r="A65" s="25" t="s">
        <v>44</v>
      </c>
      <c s="29" t="s">
        <v>103</v>
      </c>
      <c s="29" t="s">
        <v>104</v>
      </c>
      <c s="25" t="s">
        <v>46</v>
      </c>
      <c s="30" t="s">
        <v>105</v>
      </c>
      <c s="31" t="s">
        <v>48</v>
      </c>
      <c s="32">
        <v>1</v>
      </c>
      <c s="33">
        <v>0</v>
      </c>
      <c s="33">
        <f>ROUND(ROUND(H65,2)*ROUND(G65,3),2)</f>
      </c>
      <c r="O65">
        <f>(I65*21)/100</f>
      </c>
      <c t="s">
        <v>23</v>
      </c>
    </row>
    <row r="66" spans="1:5" ht="38.25">
      <c r="A66" s="34" t="s">
        <v>49</v>
      </c>
      <c r="E66" s="35" t="s">
        <v>106</v>
      </c>
    </row>
    <row r="67" spans="1:5" ht="12.75">
      <c r="A67" s="36" t="s">
        <v>51</v>
      </c>
      <c r="E67" s="37" t="s">
        <v>46</v>
      </c>
    </row>
    <row r="68" spans="1:5" ht="25.5">
      <c r="A68" t="s">
        <v>52</v>
      </c>
      <c r="E68" s="35" t="s">
        <v>107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108</v>
      </c>
      <c s="38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108</v>
      </c>
      <c s="6"/>
      <c s="18" t="s">
        <v>109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25</v>
      </c>
      <c s="19"/>
      <c s="19"/>
      <c s="19"/>
      <c s="28">
        <f>0+Q8</f>
      </c>
      <c r="O8">
        <f>0+R8</f>
      </c>
      <c r="Q8">
        <f>0+I9+I13</f>
      </c>
      <c>
        <f>0+O9+O13</f>
      </c>
    </row>
    <row r="9" spans="1:16" ht="12.75">
      <c r="A9" s="25" t="s">
        <v>44</v>
      </c>
      <c s="29" t="s">
        <v>29</v>
      </c>
      <c s="29" t="s">
        <v>110</v>
      </c>
      <c s="25" t="s">
        <v>46</v>
      </c>
      <c s="30" t="s">
        <v>111</v>
      </c>
      <c s="31" t="s">
        <v>48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02">
      <c r="A10" s="34" t="s">
        <v>49</v>
      </c>
      <c r="E10" s="35" t="s">
        <v>112</v>
      </c>
    </row>
    <row r="11" spans="1:5" ht="12.75">
      <c r="A11" s="36" t="s">
        <v>51</v>
      </c>
      <c r="E11" s="37" t="s">
        <v>46</v>
      </c>
    </row>
    <row r="12" spans="1:5" ht="12.75">
      <c r="A12" t="s">
        <v>52</v>
      </c>
      <c r="E12" s="35" t="s">
        <v>113</v>
      </c>
    </row>
    <row r="13" spans="1:16" ht="12.75">
      <c r="A13" s="25" t="s">
        <v>44</v>
      </c>
      <c s="29" t="s">
        <v>23</v>
      </c>
      <c s="29" t="s">
        <v>67</v>
      </c>
      <c s="25" t="s">
        <v>46</v>
      </c>
      <c s="30" t="s">
        <v>68</v>
      </c>
      <c s="31" t="s">
        <v>48</v>
      </c>
      <c s="32">
        <v>1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51">
      <c r="A14" s="34" t="s">
        <v>49</v>
      </c>
      <c r="E14" s="35" t="s">
        <v>114</v>
      </c>
    </row>
    <row r="15" spans="1:5" ht="12.75">
      <c r="A15" s="36" t="s">
        <v>51</v>
      </c>
      <c r="E15" s="37" t="s">
        <v>46</v>
      </c>
    </row>
    <row r="16" spans="1:5" ht="12.75">
      <c r="A16" t="s">
        <v>52</v>
      </c>
      <c r="E16" s="35" t="s">
        <v>57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8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0+O8+O21+O78+O131+O140+O153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115</v>
      </c>
      <c s="38">
        <f>0+I8+I21+I78+I131+I140+I153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115</v>
      </c>
      <c s="6"/>
      <c s="18" t="s">
        <v>116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25</v>
      </c>
      <c s="19"/>
      <c s="19"/>
      <c s="19"/>
      <c s="28">
        <f>0+Q8</f>
      </c>
      <c r="O8">
        <f>0+R8</f>
      </c>
      <c r="Q8">
        <f>0+I9+I13+I17</f>
      </c>
      <c>
        <f>0+O9+O13+O17</f>
      </c>
    </row>
    <row r="9" spans="1:16" ht="12.75">
      <c r="A9" s="25" t="s">
        <v>44</v>
      </c>
      <c s="29" t="s">
        <v>29</v>
      </c>
      <c s="29" t="s">
        <v>117</v>
      </c>
      <c s="25" t="s">
        <v>46</v>
      </c>
      <c s="30" t="s">
        <v>118</v>
      </c>
      <c s="31" t="s">
        <v>119</v>
      </c>
      <c s="32">
        <v>125.389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49</v>
      </c>
      <c r="E10" s="35" t="s">
        <v>46</v>
      </c>
    </row>
    <row r="11" spans="1:5" ht="12.75">
      <c r="A11" s="36" t="s">
        <v>51</v>
      </c>
      <c r="E11" s="37" t="s">
        <v>120</v>
      </c>
    </row>
    <row r="12" spans="1:5" ht="25.5">
      <c r="A12" t="s">
        <v>52</v>
      </c>
      <c r="E12" s="35" t="s">
        <v>121</v>
      </c>
    </row>
    <row r="13" spans="1:16" ht="25.5">
      <c r="A13" s="25" t="s">
        <v>44</v>
      </c>
      <c s="29" t="s">
        <v>23</v>
      </c>
      <c s="29" t="s">
        <v>122</v>
      </c>
      <c s="25" t="s">
        <v>59</v>
      </c>
      <c s="30" t="s">
        <v>123</v>
      </c>
      <c s="31" t="s">
        <v>119</v>
      </c>
      <c s="32">
        <v>370.778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49</v>
      </c>
      <c r="E14" s="35" t="s">
        <v>124</v>
      </c>
    </row>
    <row r="15" spans="1:5" ht="89.25">
      <c r="A15" s="36" t="s">
        <v>51</v>
      </c>
      <c r="E15" s="37" t="s">
        <v>125</v>
      </c>
    </row>
    <row r="16" spans="1:5" ht="140.25">
      <c r="A16" t="s">
        <v>52</v>
      </c>
      <c r="E16" s="35" t="s">
        <v>126</v>
      </c>
    </row>
    <row r="17" spans="1:16" ht="25.5">
      <c r="A17" s="25" t="s">
        <v>44</v>
      </c>
      <c s="29" t="s">
        <v>22</v>
      </c>
      <c s="29" t="s">
        <v>122</v>
      </c>
      <c s="25" t="s">
        <v>63</v>
      </c>
      <c s="30" t="s">
        <v>123</v>
      </c>
      <c s="31" t="s">
        <v>119</v>
      </c>
      <c s="32">
        <v>541.375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12.75">
      <c r="A18" s="34" t="s">
        <v>49</v>
      </c>
      <c r="E18" s="35" t="s">
        <v>127</v>
      </c>
    </row>
    <row r="19" spans="1:5" ht="38.25">
      <c r="A19" s="36" t="s">
        <v>51</v>
      </c>
      <c r="E19" s="37" t="s">
        <v>128</v>
      </c>
    </row>
    <row r="20" spans="1:5" ht="140.25">
      <c r="A20" t="s">
        <v>52</v>
      </c>
      <c r="E20" s="35" t="s">
        <v>126</v>
      </c>
    </row>
    <row r="21" spans="1:18" ht="12.75" customHeight="1">
      <c r="A21" s="6" t="s">
        <v>43</v>
      </c>
      <c s="6"/>
      <c s="40" t="s">
        <v>29</v>
      </c>
      <c s="6"/>
      <c s="27" t="s">
        <v>129</v>
      </c>
      <c s="6"/>
      <c s="6"/>
      <c s="6"/>
      <c s="41">
        <f>0+Q21</f>
      </c>
      <c r="O21">
        <f>0+R21</f>
      </c>
      <c r="Q21">
        <f>0+I22+I26+I30+I34+I38+I42+I46+I50+I54+I58+I62+I66+I70+I74</f>
      </c>
      <c>
        <f>0+O22+O26+O30+O34+O38+O42+O46+O50+O54+O58+O62+O66+O70+O74</f>
      </c>
    </row>
    <row r="22" spans="1:16" ht="12.75">
      <c r="A22" s="25" t="s">
        <v>44</v>
      </c>
      <c s="29" t="s">
        <v>33</v>
      </c>
      <c s="29" t="s">
        <v>130</v>
      </c>
      <c s="25" t="s">
        <v>59</v>
      </c>
      <c s="30" t="s">
        <v>131</v>
      </c>
      <c s="31" t="s">
        <v>132</v>
      </c>
      <c s="32">
        <v>22.838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49</v>
      </c>
      <c r="E23" s="35" t="s">
        <v>133</v>
      </c>
    </row>
    <row r="24" spans="1:5" ht="38.25">
      <c r="A24" s="36" t="s">
        <v>51</v>
      </c>
      <c r="E24" s="37" t="s">
        <v>134</v>
      </c>
    </row>
    <row r="25" spans="1:5" ht="63.75">
      <c r="A25" t="s">
        <v>52</v>
      </c>
      <c r="E25" s="35" t="s">
        <v>135</v>
      </c>
    </row>
    <row r="26" spans="1:16" ht="12.75">
      <c r="A26" s="25" t="s">
        <v>44</v>
      </c>
      <c s="29" t="s">
        <v>35</v>
      </c>
      <c s="29" t="s">
        <v>130</v>
      </c>
      <c s="25" t="s">
        <v>63</v>
      </c>
      <c s="30" t="s">
        <v>131</v>
      </c>
      <c s="31" t="s">
        <v>132</v>
      </c>
      <c s="32">
        <v>113.99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25.5">
      <c r="A27" s="34" t="s">
        <v>49</v>
      </c>
      <c r="E27" s="35" t="s">
        <v>136</v>
      </c>
    </row>
    <row r="28" spans="1:5" ht="38.25">
      <c r="A28" s="36" t="s">
        <v>51</v>
      </c>
      <c r="E28" s="37" t="s">
        <v>137</v>
      </c>
    </row>
    <row r="29" spans="1:5" ht="63.75">
      <c r="A29" t="s">
        <v>52</v>
      </c>
      <c r="E29" s="35" t="s">
        <v>135</v>
      </c>
    </row>
    <row r="30" spans="1:16" ht="12.75">
      <c r="A30" s="25" t="s">
        <v>44</v>
      </c>
      <c s="29" t="s">
        <v>37</v>
      </c>
      <c s="29" t="s">
        <v>138</v>
      </c>
      <c s="25" t="s">
        <v>59</v>
      </c>
      <c s="30" t="s">
        <v>139</v>
      </c>
      <c s="31" t="s">
        <v>132</v>
      </c>
      <c s="32">
        <v>37.761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25.5">
      <c r="A31" s="34" t="s">
        <v>49</v>
      </c>
      <c r="E31" s="35" t="s">
        <v>140</v>
      </c>
    </row>
    <row r="32" spans="1:5" ht="38.25">
      <c r="A32" s="36" t="s">
        <v>51</v>
      </c>
      <c r="E32" s="37" t="s">
        <v>141</v>
      </c>
    </row>
    <row r="33" spans="1:5" ht="369.75">
      <c r="A33" t="s">
        <v>52</v>
      </c>
      <c r="E33" s="35" t="s">
        <v>142</v>
      </c>
    </row>
    <row r="34" spans="1:16" ht="12.75">
      <c r="A34" s="25" t="s">
        <v>44</v>
      </c>
      <c s="29" t="s">
        <v>70</v>
      </c>
      <c s="29" t="s">
        <v>138</v>
      </c>
      <c s="25" t="s">
        <v>63</v>
      </c>
      <c s="30" t="s">
        <v>139</v>
      </c>
      <c s="31" t="s">
        <v>132</v>
      </c>
      <c s="32">
        <v>75.36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25.5">
      <c r="A35" s="34" t="s">
        <v>49</v>
      </c>
      <c r="E35" s="35" t="s">
        <v>143</v>
      </c>
    </row>
    <row r="36" spans="1:5" ht="38.25">
      <c r="A36" s="36" t="s">
        <v>51</v>
      </c>
      <c r="E36" s="37" t="s">
        <v>144</v>
      </c>
    </row>
    <row r="37" spans="1:5" ht="369.75">
      <c r="A37" t="s">
        <v>52</v>
      </c>
      <c r="E37" s="35" t="s">
        <v>142</v>
      </c>
    </row>
    <row r="38" spans="1:16" ht="12.75">
      <c r="A38" s="25" t="s">
        <v>44</v>
      </c>
      <c s="29" t="s">
        <v>74</v>
      </c>
      <c s="29" t="s">
        <v>138</v>
      </c>
      <c s="25" t="s">
        <v>65</v>
      </c>
      <c s="30" t="s">
        <v>139</v>
      </c>
      <c s="31" t="s">
        <v>132</v>
      </c>
      <c s="32">
        <v>62.754</v>
      </c>
      <c s="33">
        <v>0</v>
      </c>
      <c s="33">
        <f>ROUND(ROUND(H38,2)*ROUND(G38,3),2)</f>
      </c>
      <c r="O38">
        <f>(I38*21)/100</f>
      </c>
      <c t="s">
        <v>23</v>
      </c>
    </row>
    <row r="39" spans="1:5" ht="25.5">
      <c r="A39" s="34" t="s">
        <v>49</v>
      </c>
      <c r="E39" s="35" t="s">
        <v>145</v>
      </c>
    </row>
    <row r="40" spans="1:5" ht="38.25">
      <c r="A40" s="36" t="s">
        <v>51</v>
      </c>
      <c r="E40" s="37" t="s">
        <v>146</v>
      </c>
    </row>
    <row r="41" spans="1:5" ht="369.75">
      <c r="A41" t="s">
        <v>52</v>
      </c>
      <c r="E41" s="35" t="s">
        <v>142</v>
      </c>
    </row>
    <row r="42" spans="1:16" ht="12.75">
      <c r="A42" s="25" t="s">
        <v>44</v>
      </c>
      <c s="29" t="s">
        <v>40</v>
      </c>
      <c s="29" t="s">
        <v>138</v>
      </c>
      <c s="25" t="s">
        <v>147</v>
      </c>
      <c s="30" t="s">
        <v>139</v>
      </c>
      <c s="31" t="s">
        <v>132</v>
      </c>
      <c s="32">
        <v>238.01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38.25">
      <c r="A43" s="34" t="s">
        <v>49</v>
      </c>
      <c r="E43" s="35" t="s">
        <v>148</v>
      </c>
    </row>
    <row r="44" spans="1:5" ht="38.25">
      <c r="A44" s="36" t="s">
        <v>51</v>
      </c>
      <c r="E44" s="37" t="s">
        <v>149</v>
      </c>
    </row>
    <row r="45" spans="1:5" ht="369.75">
      <c r="A45" t="s">
        <v>52</v>
      </c>
      <c r="E45" s="35" t="s">
        <v>142</v>
      </c>
    </row>
    <row r="46" spans="1:16" ht="12.75">
      <c r="A46" s="25" t="s">
        <v>44</v>
      </c>
      <c s="29" t="s">
        <v>42</v>
      </c>
      <c s="29" t="s">
        <v>150</v>
      </c>
      <c s="25" t="s">
        <v>59</v>
      </c>
      <c s="30" t="s">
        <v>151</v>
      </c>
      <c s="31" t="s">
        <v>132</v>
      </c>
      <c s="32">
        <v>7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12.75">
      <c r="A47" s="34" t="s">
        <v>49</v>
      </c>
      <c r="E47" s="35" t="s">
        <v>152</v>
      </c>
    </row>
    <row r="48" spans="1:5" ht="12.75">
      <c r="A48" s="36" t="s">
        <v>51</v>
      </c>
      <c r="E48" s="37" t="s">
        <v>153</v>
      </c>
    </row>
    <row r="49" spans="1:5" ht="318.75">
      <c r="A49" t="s">
        <v>52</v>
      </c>
      <c r="E49" s="35" t="s">
        <v>154</v>
      </c>
    </row>
    <row r="50" spans="1:16" ht="12.75">
      <c r="A50" s="25" t="s">
        <v>44</v>
      </c>
      <c s="29" t="s">
        <v>86</v>
      </c>
      <c s="29" t="s">
        <v>150</v>
      </c>
      <c s="25" t="s">
        <v>63</v>
      </c>
      <c s="30" t="s">
        <v>151</v>
      </c>
      <c s="31" t="s">
        <v>132</v>
      </c>
      <c s="32">
        <v>26</v>
      </c>
      <c s="33">
        <v>0</v>
      </c>
      <c s="33">
        <f>ROUND(ROUND(H50,2)*ROUND(G50,3),2)</f>
      </c>
      <c r="O50">
        <f>(I50*21)/100</f>
      </c>
      <c t="s">
        <v>23</v>
      </c>
    </row>
    <row r="51" spans="1:5" ht="25.5">
      <c r="A51" s="34" t="s">
        <v>49</v>
      </c>
      <c r="E51" s="35" t="s">
        <v>155</v>
      </c>
    </row>
    <row r="52" spans="1:5" ht="12.75">
      <c r="A52" s="36" t="s">
        <v>51</v>
      </c>
      <c r="E52" s="37" t="s">
        <v>156</v>
      </c>
    </row>
    <row r="53" spans="1:5" ht="318.75">
      <c r="A53" t="s">
        <v>52</v>
      </c>
      <c r="E53" s="35" t="s">
        <v>154</v>
      </c>
    </row>
    <row r="54" spans="1:16" ht="12.75">
      <c r="A54" s="25" t="s">
        <v>44</v>
      </c>
      <c s="29" t="s">
        <v>91</v>
      </c>
      <c s="29" t="s">
        <v>157</v>
      </c>
      <c s="25" t="s">
        <v>59</v>
      </c>
      <c s="30" t="s">
        <v>158</v>
      </c>
      <c s="31" t="s">
        <v>159</v>
      </c>
      <c s="32">
        <v>755.22</v>
      </c>
      <c s="33">
        <v>0</v>
      </c>
      <c s="33">
        <f>ROUND(ROUND(H54,2)*ROUND(G54,3),2)</f>
      </c>
      <c r="O54">
        <f>(I54*21)/100</f>
      </c>
      <c t="s">
        <v>23</v>
      </c>
    </row>
    <row r="55" spans="1:5" ht="12.75">
      <c r="A55" s="34" t="s">
        <v>49</v>
      </c>
      <c r="E55" s="35" t="s">
        <v>160</v>
      </c>
    </row>
    <row r="56" spans="1:5" ht="38.25">
      <c r="A56" s="36" t="s">
        <v>51</v>
      </c>
      <c r="E56" s="37" t="s">
        <v>161</v>
      </c>
    </row>
    <row r="57" spans="1:5" ht="25.5">
      <c r="A57" t="s">
        <v>52</v>
      </c>
      <c r="E57" s="35" t="s">
        <v>162</v>
      </c>
    </row>
    <row r="58" spans="1:16" ht="12.75">
      <c r="A58" s="25" t="s">
        <v>44</v>
      </c>
      <c s="29" t="s">
        <v>93</v>
      </c>
      <c s="29" t="s">
        <v>157</v>
      </c>
      <c s="25" t="s">
        <v>63</v>
      </c>
      <c s="30" t="s">
        <v>158</v>
      </c>
      <c s="31" t="s">
        <v>159</v>
      </c>
      <c s="32">
        <v>210.5</v>
      </c>
      <c s="33">
        <v>0</v>
      </c>
      <c s="33">
        <f>ROUND(ROUND(H58,2)*ROUND(G58,3),2)</f>
      </c>
      <c r="O58">
        <f>(I58*21)/100</f>
      </c>
      <c t="s">
        <v>23</v>
      </c>
    </row>
    <row r="59" spans="1:5" ht="25.5">
      <c r="A59" s="34" t="s">
        <v>49</v>
      </c>
      <c r="E59" s="35" t="s">
        <v>163</v>
      </c>
    </row>
    <row r="60" spans="1:5" ht="38.25">
      <c r="A60" s="36" t="s">
        <v>51</v>
      </c>
      <c r="E60" s="37" t="s">
        <v>164</v>
      </c>
    </row>
    <row r="61" spans="1:5" ht="25.5">
      <c r="A61" t="s">
        <v>52</v>
      </c>
      <c r="E61" s="35" t="s">
        <v>162</v>
      </c>
    </row>
    <row r="62" spans="1:16" ht="12.75">
      <c r="A62" s="25" t="s">
        <v>44</v>
      </c>
      <c s="29" t="s">
        <v>98</v>
      </c>
      <c s="29" t="s">
        <v>157</v>
      </c>
      <c s="25" t="s">
        <v>65</v>
      </c>
      <c s="30" t="s">
        <v>158</v>
      </c>
      <c s="31" t="s">
        <v>159</v>
      </c>
      <c s="32">
        <v>210.5</v>
      </c>
      <c s="33">
        <v>0</v>
      </c>
      <c s="33">
        <f>ROUND(ROUND(H62,2)*ROUND(G62,3),2)</f>
      </c>
      <c r="O62">
        <f>(I62*21)/100</f>
      </c>
      <c t="s">
        <v>23</v>
      </c>
    </row>
    <row r="63" spans="1:5" ht="25.5">
      <c r="A63" s="34" t="s">
        <v>49</v>
      </c>
      <c r="E63" s="35" t="s">
        <v>165</v>
      </c>
    </row>
    <row r="64" spans="1:5" ht="38.25">
      <c r="A64" s="36" t="s">
        <v>51</v>
      </c>
      <c r="E64" s="37" t="s">
        <v>164</v>
      </c>
    </row>
    <row r="65" spans="1:5" ht="25.5">
      <c r="A65" t="s">
        <v>52</v>
      </c>
      <c r="E65" s="35" t="s">
        <v>162</v>
      </c>
    </row>
    <row r="66" spans="1:16" ht="12.75">
      <c r="A66" s="25" t="s">
        <v>44</v>
      </c>
      <c s="29" t="s">
        <v>103</v>
      </c>
      <c s="29" t="s">
        <v>157</v>
      </c>
      <c s="25" t="s">
        <v>147</v>
      </c>
      <c s="30" t="s">
        <v>158</v>
      </c>
      <c s="31" t="s">
        <v>159</v>
      </c>
      <c s="32">
        <v>793.366</v>
      </c>
      <c s="33">
        <v>0</v>
      </c>
      <c s="33">
        <f>ROUND(ROUND(H66,2)*ROUND(G66,3),2)</f>
      </c>
      <c r="O66">
        <f>(I66*21)/100</f>
      </c>
      <c t="s">
        <v>23</v>
      </c>
    </row>
    <row r="67" spans="1:5" ht="25.5">
      <c r="A67" s="34" t="s">
        <v>49</v>
      </c>
      <c r="E67" s="35" t="s">
        <v>166</v>
      </c>
    </row>
    <row r="68" spans="1:5" ht="38.25">
      <c r="A68" s="36" t="s">
        <v>51</v>
      </c>
      <c r="E68" s="37" t="s">
        <v>167</v>
      </c>
    </row>
    <row r="69" spans="1:5" ht="25.5">
      <c r="A69" t="s">
        <v>52</v>
      </c>
      <c r="E69" s="35" t="s">
        <v>162</v>
      </c>
    </row>
    <row r="70" spans="1:16" ht="12.75">
      <c r="A70" s="25" t="s">
        <v>44</v>
      </c>
      <c s="29" t="s">
        <v>168</v>
      </c>
      <c s="29" t="s">
        <v>169</v>
      </c>
      <c s="25" t="s">
        <v>46</v>
      </c>
      <c s="30" t="s">
        <v>170</v>
      </c>
      <c s="31" t="s">
        <v>132</v>
      </c>
      <c s="32">
        <v>19.688</v>
      </c>
      <c s="33">
        <v>0</v>
      </c>
      <c s="33">
        <f>ROUND(ROUND(H70,2)*ROUND(G70,3),2)</f>
      </c>
      <c r="O70">
        <f>(I70*21)/100</f>
      </c>
      <c t="s">
        <v>23</v>
      </c>
    </row>
    <row r="71" spans="1:5" ht="12.75">
      <c r="A71" s="34" t="s">
        <v>49</v>
      </c>
      <c r="E71" s="35" t="s">
        <v>171</v>
      </c>
    </row>
    <row r="72" spans="1:5" ht="38.25">
      <c r="A72" s="36" t="s">
        <v>51</v>
      </c>
      <c r="E72" s="37" t="s">
        <v>172</v>
      </c>
    </row>
    <row r="73" spans="1:5" ht="38.25">
      <c r="A73" t="s">
        <v>52</v>
      </c>
      <c r="E73" s="35" t="s">
        <v>173</v>
      </c>
    </row>
    <row r="74" spans="1:16" ht="12.75">
      <c r="A74" s="25" t="s">
        <v>44</v>
      </c>
      <c s="29" t="s">
        <v>174</v>
      </c>
      <c s="29" t="s">
        <v>175</v>
      </c>
      <c s="25" t="s">
        <v>46</v>
      </c>
      <c s="30" t="s">
        <v>176</v>
      </c>
      <c s="31" t="s">
        <v>159</v>
      </c>
      <c s="32">
        <v>131.253</v>
      </c>
      <c s="33">
        <v>0</v>
      </c>
      <c s="33">
        <f>ROUND(ROUND(H74,2)*ROUND(G74,3),2)</f>
      </c>
      <c r="O74">
        <f>(I74*21)/100</f>
      </c>
      <c t="s">
        <v>23</v>
      </c>
    </row>
    <row r="75" spans="1:5" ht="12.75">
      <c r="A75" s="34" t="s">
        <v>49</v>
      </c>
      <c r="E75" s="35" t="s">
        <v>177</v>
      </c>
    </row>
    <row r="76" spans="1:5" ht="12.75">
      <c r="A76" s="36" t="s">
        <v>51</v>
      </c>
      <c r="E76" s="37" t="s">
        <v>178</v>
      </c>
    </row>
    <row r="77" spans="1:5" ht="25.5">
      <c r="A77" t="s">
        <v>52</v>
      </c>
      <c r="E77" s="35" t="s">
        <v>179</v>
      </c>
    </row>
    <row r="78" spans="1:18" ht="12.75" customHeight="1">
      <c r="A78" s="6" t="s">
        <v>43</v>
      </c>
      <c s="6"/>
      <c s="40" t="s">
        <v>35</v>
      </c>
      <c s="6"/>
      <c s="27" t="s">
        <v>180</v>
      </c>
      <c s="6"/>
      <c s="6"/>
      <c s="6"/>
      <c s="41">
        <f>0+Q78</f>
      </c>
      <c r="O78">
        <f>0+R78</f>
      </c>
      <c r="Q78">
        <f>0+I79+I83+I87+I91+I95+I99+I103+I107+I111+I115+I119+I123+I127</f>
      </c>
      <c>
        <f>0+O79+O83+O87+O91+O95+O99+O103+O107+O111+O115+O119+O123+O127</f>
      </c>
    </row>
    <row r="79" spans="1:16" ht="25.5">
      <c r="A79" s="25" t="s">
        <v>44</v>
      </c>
      <c s="29" t="s">
        <v>181</v>
      </c>
      <c s="29" t="s">
        <v>182</v>
      </c>
      <c s="25" t="s">
        <v>46</v>
      </c>
      <c s="30" t="s">
        <v>183</v>
      </c>
      <c s="31" t="s">
        <v>159</v>
      </c>
      <c s="32">
        <v>21.3</v>
      </c>
      <c s="33">
        <v>0</v>
      </c>
      <c s="33">
        <f>ROUND(ROUND(H79,2)*ROUND(G79,3),2)</f>
      </c>
      <c r="O79">
        <f>(I79*21)/100</f>
      </c>
      <c t="s">
        <v>23</v>
      </c>
    </row>
    <row r="80" spans="1:5" ht="12.75">
      <c r="A80" s="34" t="s">
        <v>49</v>
      </c>
      <c r="E80" s="35" t="s">
        <v>184</v>
      </c>
    </row>
    <row r="81" spans="1:5" ht="51">
      <c r="A81" s="36" t="s">
        <v>51</v>
      </c>
      <c r="E81" s="37" t="s">
        <v>185</v>
      </c>
    </row>
    <row r="82" spans="1:5" ht="51">
      <c r="A82" t="s">
        <v>52</v>
      </c>
      <c r="E82" s="35" t="s">
        <v>186</v>
      </c>
    </row>
    <row r="83" spans="1:16" ht="12.75">
      <c r="A83" s="25" t="s">
        <v>44</v>
      </c>
      <c s="29" t="s">
        <v>187</v>
      </c>
      <c s="29" t="s">
        <v>188</v>
      </c>
      <c s="25" t="s">
        <v>59</v>
      </c>
      <c s="30" t="s">
        <v>189</v>
      </c>
      <c s="31" t="s">
        <v>132</v>
      </c>
      <c s="32">
        <v>62.754</v>
      </c>
      <c s="33">
        <v>0</v>
      </c>
      <c s="33">
        <f>ROUND(ROUND(H83,2)*ROUND(G83,3),2)</f>
      </c>
      <c r="O83">
        <f>(I83*21)/100</f>
      </c>
      <c t="s">
        <v>23</v>
      </c>
    </row>
    <row r="84" spans="1:5" ht="25.5">
      <c r="A84" s="34" t="s">
        <v>49</v>
      </c>
      <c r="E84" s="35" t="s">
        <v>190</v>
      </c>
    </row>
    <row r="85" spans="1:5" ht="38.25">
      <c r="A85" s="36" t="s">
        <v>51</v>
      </c>
      <c r="E85" s="37" t="s">
        <v>146</v>
      </c>
    </row>
    <row r="86" spans="1:5" ht="51">
      <c r="A86" t="s">
        <v>52</v>
      </c>
      <c r="E86" s="35" t="s">
        <v>186</v>
      </c>
    </row>
    <row r="87" spans="1:16" ht="12.75">
      <c r="A87" s="25" t="s">
        <v>44</v>
      </c>
      <c s="29" t="s">
        <v>191</v>
      </c>
      <c s="29" t="s">
        <v>188</v>
      </c>
      <c s="25" t="s">
        <v>63</v>
      </c>
      <c s="30" t="s">
        <v>189</v>
      </c>
      <c s="31" t="s">
        <v>132</v>
      </c>
      <c s="32">
        <v>238.01</v>
      </c>
      <c s="33">
        <v>0</v>
      </c>
      <c s="33">
        <f>ROUND(ROUND(H87,2)*ROUND(G87,3),2)</f>
      </c>
      <c r="O87">
        <f>(I87*21)/100</f>
      </c>
      <c t="s">
        <v>23</v>
      </c>
    </row>
    <row r="88" spans="1:5" ht="25.5">
      <c r="A88" s="34" t="s">
        <v>49</v>
      </c>
      <c r="E88" s="35" t="s">
        <v>192</v>
      </c>
    </row>
    <row r="89" spans="1:5" ht="38.25">
      <c r="A89" s="36" t="s">
        <v>51</v>
      </c>
      <c r="E89" s="37" t="s">
        <v>149</v>
      </c>
    </row>
    <row r="90" spans="1:5" ht="51">
      <c r="A90" t="s">
        <v>52</v>
      </c>
      <c r="E90" s="35" t="s">
        <v>186</v>
      </c>
    </row>
    <row r="91" spans="1:16" ht="12.75">
      <c r="A91" s="25" t="s">
        <v>44</v>
      </c>
      <c s="29" t="s">
        <v>193</v>
      </c>
      <c s="29" t="s">
        <v>194</v>
      </c>
      <c s="25" t="s">
        <v>59</v>
      </c>
      <c s="30" t="s">
        <v>195</v>
      </c>
      <c s="31" t="s">
        <v>159</v>
      </c>
      <c s="32">
        <v>225.74</v>
      </c>
      <c s="33">
        <v>0</v>
      </c>
      <c s="33">
        <f>ROUND(ROUND(H91,2)*ROUND(G91,3),2)</f>
      </c>
      <c r="O91">
        <f>(I91*21)/100</f>
      </c>
      <c t="s">
        <v>23</v>
      </c>
    </row>
    <row r="92" spans="1:5" ht="12.75">
      <c r="A92" s="34" t="s">
        <v>49</v>
      </c>
      <c r="E92" s="35" t="s">
        <v>196</v>
      </c>
    </row>
    <row r="93" spans="1:5" ht="51">
      <c r="A93" s="36" t="s">
        <v>51</v>
      </c>
      <c r="E93" s="37" t="s">
        <v>197</v>
      </c>
    </row>
    <row r="94" spans="1:5" ht="51">
      <c r="A94" t="s">
        <v>52</v>
      </c>
      <c r="E94" s="35" t="s">
        <v>186</v>
      </c>
    </row>
    <row r="95" spans="1:16" ht="12.75">
      <c r="A95" s="25" t="s">
        <v>44</v>
      </c>
      <c s="29" t="s">
        <v>198</v>
      </c>
      <c s="29" t="s">
        <v>194</v>
      </c>
      <c s="25" t="s">
        <v>63</v>
      </c>
      <c s="30" t="s">
        <v>195</v>
      </c>
      <c s="31" t="s">
        <v>159</v>
      </c>
      <c s="32">
        <v>215.67</v>
      </c>
      <c s="33">
        <v>0</v>
      </c>
      <c s="33">
        <f>ROUND(ROUND(H95,2)*ROUND(G95,3),2)</f>
      </c>
      <c r="O95">
        <f>(I95*21)/100</f>
      </c>
      <c t="s">
        <v>23</v>
      </c>
    </row>
    <row r="96" spans="1:5" ht="12.75">
      <c r="A96" s="34" t="s">
        <v>49</v>
      </c>
      <c r="E96" s="35" t="s">
        <v>199</v>
      </c>
    </row>
    <row r="97" spans="1:5" ht="51">
      <c r="A97" s="36" t="s">
        <v>51</v>
      </c>
      <c r="E97" s="37" t="s">
        <v>200</v>
      </c>
    </row>
    <row r="98" spans="1:5" ht="51">
      <c r="A98" t="s">
        <v>52</v>
      </c>
      <c r="E98" s="35" t="s">
        <v>186</v>
      </c>
    </row>
    <row r="99" spans="1:16" ht="12.75">
      <c r="A99" s="25" t="s">
        <v>44</v>
      </c>
      <c s="29" t="s">
        <v>201</v>
      </c>
      <c s="29" t="s">
        <v>202</v>
      </c>
      <c s="25" t="s">
        <v>46</v>
      </c>
      <c s="30" t="s">
        <v>203</v>
      </c>
      <c s="31" t="s">
        <v>159</v>
      </c>
      <c s="32">
        <v>215.67</v>
      </c>
      <c s="33">
        <v>0</v>
      </c>
      <c s="33">
        <f>ROUND(ROUND(H99,2)*ROUND(G99,3),2)</f>
      </c>
      <c r="O99">
        <f>(I99*21)/100</f>
      </c>
      <c t="s">
        <v>23</v>
      </c>
    </row>
    <row r="100" spans="1:5" ht="25.5">
      <c r="A100" s="34" t="s">
        <v>49</v>
      </c>
      <c r="E100" s="35" t="s">
        <v>204</v>
      </c>
    </row>
    <row r="101" spans="1:5" ht="12.75">
      <c r="A101" s="36" t="s">
        <v>51</v>
      </c>
      <c r="E101" s="37" t="s">
        <v>205</v>
      </c>
    </row>
    <row r="102" spans="1:5" ht="51">
      <c r="A102" t="s">
        <v>52</v>
      </c>
      <c r="E102" s="35" t="s">
        <v>206</v>
      </c>
    </row>
    <row r="103" spans="1:16" ht="12.75">
      <c r="A103" s="25" t="s">
        <v>44</v>
      </c>
      <c s="29" t="s">
        <v>207</v>
      </c>
      <c s="29" t="s">
        <v>208</v>
      </c>
      <c s="25" t="s">
        <v>59</v>
      </c>
      <c s="30" t="s">
        <v>209</v>
      </c>
      <c s="31" t="s">
        <v>159</v>
      </c>
      <c s="32">
        <v>949.92</v>
      </c>
      <c s="33">
        <v>0</v>
      </c>
      <c s="33">
        <f>ROUND(ROUND(H103,2)*ROUND(G103,3),2)</f>
      </c>
      <c r="O103">
        <f>(I103*21)/100</f>
      </c>
      <c t="s">
        <v>23</v>
      </c>
    </row>
    <row r="104" spans="1:5" ht="25.5">
      <c r="A104" s="34" t="s">
        <v>49</v>
      </c>
      <c r="E104" s="35" t="s">
        <v>210</v>
      </c>
    </row>
    <row r="105" spans="1:5" ht="38.25">
      <c r="A105" s="36" t="s">
        <v>51</v>
      </c>
      <c r="E105" s="37" t="s">
        <v>211</v>
      </c>
    </row>
    <row r="106" spans="1:5" ht="51">
      <c r="A106" t="s">
        <v>52</v>
      </c>
      <c r="E106" s="35" t="s">
        <v>206</v>
      </c>
    </row>
    <row r="107" spans="1:16" ht="12.75">
      <c r="A107" s="25" t="s">
        <v>44</v>
      </c>
      <c s="29" t="s">
        <v>212</v>
      </c>
      <c s="29" t="s">
        <v>208</v>
      </c>
      <c s="25" t="s">
        <v>63</v>
      </c>
      <c s="30" t="s">
        <v>209</v>
      </c>
      <c s="31" t="s">
        <v>159</v>
      </c>
      <c s="32">
        <v>949.92</v>
      </c>
      <c s="33">
        <v>0</v>
      </c>
      <c s="33">
        <f>ROUND(ROUND(H107,2)*ROUND(G107,3),2)</f>
      </c>
      <c r="O107">
        <f>(I107*21)/100</f>
      </c>
      <c t="s">
        <v>23</v>
      </c>
    </row>
    <row r="108" spans="1:5" ht="25.5">
      <c r="A108" s="34" t="s">
        <v>49</v>
      </c>
      <c r="E108" s="35" t="s">
        <v>213</v>
      </c>
    </row>
    <row r="109" spans="1:5" ht="38.25">
      <c r="A109" s="36" t="s">
        <v>51</v>
      </c>
      <c r="E109" s="37" t="s">
        <v>211</v>
      </c>
    </row>
    <row r="110" spans="1:5" ht="51">
      <c r="A110" t="s">
        <v>52</v>
      </c>
      <c r="E110" s="35" t="s">
        <v>206</v>
      </c>
    </row>
    <row r="111" spans="1:16" ht="12.75">
      <c r="A111" s="25" t="s">
        <v>44</v>
      </c>
      <c s="29" t="s">
        <v>214</v>
      </c>
      <c s="29" t="s">
        <v>215</v>
      </c>
      <c s="25" t="s">
        <v>46</v>
      </c>
      <c s="30" t="s">
        <v>216</v>
      </c>
      <c s="31" t="s">
        <v>159</v>
      </c>
      <c s="32">
        <v>949.92</v>
      </c>
      <c s="33">
        <v>0</v>
      </c>
      <c s="33">
        <f>ROUND(ROUND(H111,2)*ROUND(G111,3),2)</f>
      </c>
      <c r="O111">
        <f>(I111*21)/100</f>
      </c>
      <c t="s">
        <v>23</v>
      </c>
    </row>
    <row r="112" spans="1:5" ht="12.75">
      <c r="A112" s="34" t="s">
        <v>49</v>
      </c>
      <c r="E112" s="35" t="s">
        <v>217</v>
      </c>
    </row>
    <row r="113" spans="1:5" ht="38.25">
      <c r="A113" s="36" t="s">
        <v>51</v>
      </c>
      <c r="E113" s="37" t="s">
        <v>211</v>
      </c>
    </row>
    <row r="114" spans="1:5" ht="140.25">
      <c r="A114" t="s">
        <v>52</v>
      </c>
      <c r="E114" s="35" t="s">
        <v>218</v>
      </c>
    </row>
    <row r="115" spans="1:16" ht="12.75">
      <c r="A115" s="25" t="s">
        <v>44</v>
      </c>
      <c s="29" t="s">
        <v>219</v>
      </c>
      <c s="29" t="s">
        <v>220</v>
      </c>
      <c s="25" t="s">
        <v>46</v>
      </c>
      <c s="30" t="s">
        <v>221</v>
      </c>
      <c s="31" t="s">
        <v>159</v>
      </c>
      <c s="32">
        <v>207.25</v>
      </c>
      <c s="33">
        <v>0</v>
      </c>
      <c s="33">
        <f>ROUND(ROUND(H115,2)*ROUND(G115,3),2)</f>
      </c>
      <c r="O115">
        <f>(I115*21)/100</f>
      </c>
      <c t="s">
        <v>23</v>
      </c>
    </row>
    <row r="116" spans="1:5" ht="12.75">
      <c r="A116" s="34" t="s">
        <v>49</v>
      </c>
      <c r="E116" s="35" t="s">
        <v>222</v>
      </c>
    </row>
    <row r="117" spans="1:5" ht="51">
      <c r="A117" s="36" t="s">
        <v>51</v>
      </c>
      <c r="E117" s="37" t="s">
        <v>223</v>
      </c>
    </row>
    <row r="118" spans="1:5" ht="140.25">
      <c r="A118" t="s">
        <v>52</v>
      </c>
      <c r="E118" s="35" t="s">
        <v>218</v>
      </c>
    </row>
    <row r="119" spans="1:16" ht="12.75">
      <c r="A119" s="25" t="s">
        <v>44</v>
      </c>
      <c s="29" t="s">
        <v>224</v>
      </c>
      <c s="29" t="s">
        <v>225</v>
      </c>
      <c s="25" t="s">
        <v>46</v>
      </c>
      <c s="30" t="s">
        <v>226</v>
      </c>
      <c s="31" t="s">
        <v>159</v>
      </c>
      <c s="32">
        <v>756.9</v>
      </c>
      <c s="33">
        <v>0</v>
      </c>
      <c s="33">
        <f>ROUND(ROUND(H119,2)*ROUND(G119,3),2)</f>
      </c>
      <c r="O119">
        <f>(I119*21)/100</f>
      </c>
      <c t="s">
        <v>23</v>
      </c>
    </row>
    <row r="120" spans="1:5" ht="12.75">
      <c r="A120" s="34" t="s">
        <v>49</v>
      </c>
      <c r="E120" s="35" t="s">
        <v>227</v>
      </c>
    </row>
    <row r="121" spans="1:5" ht="38.25">
      <c r="A121" s="36" t="s">
        <v>51</v>
      </c>
      <c r="E121" s="37" t="s">
        <v>228</v>
      </c>
    </row>
    <row r="122" spans="1:5" ht="140.25">
      <c r="A122" t="s">
        <v>52</v>
      </c>
      <c r="E122" s="35" t="s">
        <v>218</v>
      </c>
    </row>
    <row r="123" spans="1:16" ht="12.75">
      <c r="A123" s="25" t="s">
        <v>44</v>
      </c>
      <c s="29" t="s">
        <v>229</v>
      </c>
      <c s="29" t="s">
        <v>230</v>
      </c>
      <c s="25" t="s">
        <v>46</v>
      </c>
      <c s="30" t="s">
        <v>231</v>
      </c>
      <c s="31" t="s">
        <v>159</v>
      </c>
      <c s="32">
        <v>51.53</v>
      </c>
      <c s="33">
        <v>0</v>
      </c>
      <c s="33">
        <f>ROUND(ROUND(H123,2)*ROUND(G123,3),2)</f>
      </c>
      <c r="O123">
        <f>(I123*21)/100</f>
      </c>
      <c t="s">
        <v>23</v>
      </c>
    </row>
    <row r="124" spans="1:5" ht="25.5">
      <c r="A124" s="34" t="s">
        <v>49</v>
      </c>
      <c r="E124" s="35" t="s">
        <v>232</v>
      </c>
    </row>
    <row r="125" spans="1:5" ht="51">
      <c r="A125" s="36" t="s">
        <v>51</v>
      </c>
      <c r="E125" s="37" t="s">
        <v>233</v>
      </c>
    </row>
    <row r="126" spans="1:5" ht="140.25">
      <c r="A126" t="s">
        <v>52</v>
      </c>
      <c r="E126" s="35" t="s">
        <v>218</v>
      </c>
    </row>
    <row r="127" spans="1:16" ht="12.75">
      <c r="A127" s="25" t="s">
        <v>44</v>
      </c>
      <c s="29" t="s">
        <v>234</v>
      </c>
      <c s="29" t="s">
        <v>235</v>
      </c>
      <c s="25" t="s">
        <v>46</v>
      </c>
      <c s="30" t="s">
        <v>236</v>
      </c>
      <c s="31" t="s">
        <v>237</v>
      </c>
      <c s="32">
        <v>27</v>
      </c>
      <c s="33">
        <v>0</v>
      </c>
      <c s="33">
        <f>ROUND(ROUND(H127,2)*ROUND(G127,3),2)</f>
      </c>
      <c r="O127">
        <f>(I127*21)/100</f>
      </c>
      <c t="s">
        <v>23</v>
      </c>
    </row>
    <row r="128" spans="1:5" ht="12.75">
      <c r="A128" s="34" t="s">
        <v>49</v>
      </c>
      <c r="E128" s="35" t="s">
        <v>238</v>
      </c>
    </row>
    <row r="129" spans="1:5" ht="38.25">
      <c r="A129" s="36" t="s">
        <v>51</v>
      </c>
      <c r="E129" s="37" t="s">
        <v>239</v>
      </c>
    </row>
    <row r="130" spans="1:5" ht="38.25">
      <c r="A130" t="s">
        <v>52</v>
      </c>
      <c r="E130" s="35" t="s">
        <v>240</v>
      </c>
    </row>
    <row r="131" spans="1:18" ht="12.75" customHeight="1">
      <c r="A131" s="6" t="s">
        <v>43</v>
      </c>
      <c s="6"/>
      <c s="40" t="s">
        <v>70</v>
      </c>
      <c s="6"/>
      <c s="27" t="s">
        <v>241</v>
      </c>
      <c s="6"/>
      <c s="6"/>
      <c s="6"/>
      <c s="41">
        <f>0+Q131</f>
      </c>
      <c r="O131">
        <f>0+R131</f>
      </c>
      <c r="Q131">
        <f>0+I132+I136</f>
      </c>
      <c>
        <f>0+O132+O136</f>
      </c>
    </row>
    <row r="132" spans="1:16" ht="12.75">
      <c r="A132" s="25" t="s">
        <v>44</v>
      </c>
      <c s="29" t="s">
        <v>242</v>
      </c>
      <c s="29" t="s">
        <v>243</v>
      </c>
      <c s="25" t="s">
        <v>59</v>
      </c>
      <c s="30" t="s">
        <v>244</v>
      </c>
      <c s="31" t="s">
        <v>237</v>
      </c>
      <c s="32">
        <v>26.9</v>
      </c>
      <c s="33">
        <v>0</v>
      </c>
      <c s="33">
        <f>ROUND(ROUND(H132,2)*ROUND(G132,3),2)</f>
      </c>
      <c r="O132">
        <f>(I132*21)/100</f>
      </c>
      <c t="s">
        <v>23</v>
      </c>
    </row>
    <row r="133" spans="1:5" ht="25.5">
      <c r="A133" s="34" t="s">
        <v>49</v>
      </c>
      <c r="E133" s="35" t="s">
        <v>245</v>
      </c>
    </row>
    <row r="134" spans="1:5" ht="51">
      <c r="A134" s="36" t="s">
        <v>51</v>
      </c>
      <c r="E134" s="37" t="s">
        <v>246</v>
      </c>
    </row>
    <row r="135" spans="1:5" ht="102">
      <c r="A135" t="s">
        <v>52</v>
      </c>
      <c r="E135" s="35" t="s">
        <v>247</v>
      </c>
    </row>
    <row r="136" spans="1:16" ht="12.75">
      <c r="A136" s="25" t="s">
        <v>44</v>
      </c>
      <c s="29" t="s">
        <v>248</v>
      </c>
      <c s="29" t="s">
        <v>243</v>
      </c>
      <c s="25" t="s">
        <v>63</v>
      </c>
      <c s="30" t="s">
        <v>244</v>
      </c>
      <c s="31" t="s">
        <v>237</v>
      </c>
      <c s="32">
        <v>26</v>
      </c>
      <c s="33">
        <v>0</v>
      </c>
      <c s="33">
        <f>ROUND(ROUND(H136,2)*ROUND(G136,3),2)</f>
      </c>
      <c r="O136">
        <f>(I136*21)/100</f>
      </c>
      <c t="s">
        <v>23</v>
      </c>
    </row>
    <row r="137" spans="1:5" ht="25.5">
      <c r="A137" s="34" t="s">
        <v>49</v>
      </c>
      <c r="E137" s="35" t="s">
        <v>249</v>
      </c>
    </row>
    <row r="138" spans="1:5" ht="12.75">
      <c r="A138" s="36" t="s">
        <v>51</v>
      </c>
      <c r="E138" s="37" t="s">
        <v>46</v>
      </c>
    </row>
    <row r="139" spans="1:5" ht="102">
      <c r="A139" t="s">
        <v>52</v>
      </c>
      <c r="E139" s="35" t="s">
        <v>247</v>
      </c>
    </row>
    <row r="140" spans="1:18" ht="12.75" customHeight="1">
      <c r="A140" s="6" t="s">
        <v>43</v>
      </c>
      <c s="6"/>
      <c s="40" t="s">
        <v>74</v>
      </c>
      <c s="6"/>
      <c s="27" t="s">
        <v>250</v>
      </c>
      <c s="6"/>
      <c s="6"/>
      <c s="6"/>
      <c s="41">
        <f>0+Q140</f>
      </c>
      <c r="O140">
        <f>0+R140</f>
      </c>
      <c r="Q140">
        <f>0+I141+I145+I149</f>
      </c>
      <c>
        <f>0+O141+O145+O149</f>
      </c>
    </row>
    <row r="141" spans="1:16" ht="12.75">
      <c r="A141" s="25" t="s">
        <v>44</v>
      </c>
      <c s="29" t="s">
        <v>251</v>
      </c>
      <c s="29" t="s">
        <v>252</v>
      </c>
      <c s="25" t="s">
        <v>46</v>
      </c>
      <c s="30" t="s">
        <v>253</v>
      </c>
      <c s="31" t="s">
        <v>89</v>
      </c>
      <c s="32">
        <v>7</v>
      </c>
      <c s="33">
        <v>0</v>
      </c>
      <c s="33">
        <f>ROUND(ROUND(H141,2)*ROUND(G141,3),2)</f>
      </c>
      <c r="O141">
        <f>(I141*21)/100</f>
      </c>
      <c t="s">
        <v>23</v>
      </c>
    </row>
    <row r="142" spans="1:5" ht="25.5">
      <c r="A142" s="34" t="s">
        <v>49</v>
      </c>
      <c r="E142" s="35" t="s">
        <v>254</v>
      </c>
    </row>
    <row r="143" spans="1:5" ht="12.75">
      <c r="A143" s="36" t="s">
        <v>51</v>
      </c>
      <c r="E143" s="37" t="s">
        <v>46</v>
      </c>
    </row>
    <row r="144" spans="1:5" ht="76.5">
      <c r="A144" t="s">
        <v>52</v>
      </c>
      <c r="E144" s="35" t="s">
        <v>255</v>
      </c>
    </row>
    <row r="145" spans="1:16" ht="12.75">
      <c r="A145" s="25" t="s">
        <v>44</v>
      </c>
      <c s="29" t="s">
        <v>256</v>
      </c>
      <c s="29" t="s">
        <v>257</v>
      </c>
      <c s="25" t="s">
        <v>46</v>
      </c>
      <c s="30" t="s">
        <v>258</v>
      </c>
      <c s="31" t="s">
        <v>89</v>
      </c>
      <c s="32">
        <v>9</v>
      </c>
      <c s="33">
        <v>0</v>
      </c>
      <c s="33">
        <f>ROUND(ROUND(H145,2)*ROUND(G145,3),2)</f>
      </c>
      <c r="O145">
        <f>(I145*21)/100</f>
      </c>
      <c t="s">
        <v>23</v>
      </c>
    </row>
    <row r="146" spans="1:5" ht="12.75">
      <c r="A146" s="34" t="s">
        <v>49</v>
      </c>
      <c r="E146" s="35" t="s">
        <v>259</v>
      </c>
    </row>
    <row r="147" spans="1:5" ht="38.25">
      <c r="A147" s="36" t="s">
        <v>51</v>
      </c>
      <c r="E147" s="37" t="s">
        <v>260</v>
      </c>
    </row>
    <row r="148" spans="1:5" ht="25.5">
      <c r="A148" t="s">
        <v>52</v>
      </c>
      <c r="E148" s="35" t="s">
        <v>261</v>
      </c>
    </row>
    <row r="149" spans="1:16" ht="12.75">
      <c r="A149" s="25" t="s">
        <v>44</v>
      </c>
      <c s="29" t="s">
        <v>262</v>
      </c>
      <c s="29" t="s">
        <v>263</v>
      </c>
      <c s="25" t="s">
        <v>46</v>
      </c>
      <c s="30" t="s">
        <v>264</v>
      </c>
      <c s="31" t="s">
        <v>89</v>
      </c>
      <c s="32">
        <v>7</v>
      </c>
      <c s="33">
        <v>0</v>
      </c>
      <c s="33">
        <f>ROUND(ROUND(H149,2)*ROUND(G149,3),2)</f>
      </c>
      <c r="O149">
        <f>(I149*21)/100</f>
      </c>
      <c t="s">
        <v>23</v>
      </c>
    </row>
    <row r="150" spans="1:5" ht="25.5">
      <c r="A150" s="34" t="s">
        <v>49</v>
      </c>
      <c r="E150" s="35" t="s">
        <v>265</v>
      </c>
    </row>
    <row r="151" spans="1:5" ht="12.75">
      <c r="A151" s="36" t="s">
        <v>51</v>
      </c>
      <c r="E151" s="37" t="s">
        <v>46</v>
      </c>
    </row>
    <row r="152" spans="1:5" ht="12.75">
      <c r="A152" t="s">
        <v>52</v>
      </c>
      <c r="E152" s="35" t="s">
        <v>266</v>
      </c>
    </row>
    <row r="153" spans="1:18" ht="12.75" customHeight="1">
      <c r="A153" s="6" t="s">
        <v>43</v>
      </c>
      <c s="6"/>
      <c s="40" t="s">
        <v>40</v>
      </c>
      <c s="6"/>
      <c s="27" t="s">
        <v>267</v>
      </c>
      <c s="6"/>
      <c s="6"/>
      <c s="6"/>
      <c s="41">
        <f>0+Q153</f>
      </c>
      <c r="O153">
        <f>0+R153</f>
      </c>
      <c r="Q153">
        <f>0+I154+I158+I162+I166+I170+I174+I178+I182+I186</f>
      </c>
      <c>
        <f>0+O154+O158+O162+O166+O170+O174+O178+O182+O186</f>
      </c>
    </row>
    <row r="154" spans="1:16" ht="12.75">
      <c r="A154" s="25" t="s">
        <v>44</v>
      </c>
      <c s="29" t="s">
        <v>268</v>
      </c>
      <c s="29" t="s">
        <v>269</v>
      </c>
      <c s="25" t="s">
        <v>46</v>
      </c>
      <c s="30" t="s">
        <v>270</v>
      </c>
      <c s="31" t="s">
        <v>89</v>
      </c>
      <c s="32">
        <v>2</v>
      </c>
      <c s="33">
        <v>0</v>
      </c>
      <c s="33">
        <f>ROUND(ROUND(H154,2)*ROUND(G154,3),2)</f>
      </c>
      <c r="O154">
        <f>(I154*21)/100</f>
      </c>
      <c t="s">
        <v>23</v>
      </c>
    </row>
    <row r="155" spans="1:5" ht="25.5">
      <c r="A155" s="34" t="s">
        <v>49</v>
      </c>
      <c r="E155" s="35" t="s">
        <v>271</v>
      </c>
    </row>
    <row r="156" spans="1:5" ht="12.75">
      <c r="A156" s="36" t="s">
        <v>51</v>
      </c>
      <c r="E156" s="37" t="s">
        <v>46</v>
      </c>
    </row>
    <row r="157" spans="1:5" ht="51">
      <c r="A157" t="s">
        <v>52</v>
      </c>
      <c r="E157" s="35" t="s">
        <v>272</v>
      </c>
    </row>
    <row r="158" spans="1:16" ht="12.75">
      <c r="A158" s="25" t="s">
        <v>44</v>
      </c>
      <c s="29" t="s">
        <v>273</v>
      </c>
      <c s="29" t="s">
        <v>274</v>
      </c>
      <c s="25" t="s">
        <v>46</v>
      </c>
      <c s="30" t="s">
        <v>275</v>
      </c>
      <c s="31" t="s">
        <v>89</v>
      </c>
      <c s="32">
        <v>11</v>
      </c>
      <c s="33">
        <v>0</v>
      </c>
      <c s="33">
        <f>ROUND(ROUND(H158,2)*ROUND(G158,3),2)</f>
      </c>
      <c r="O158">
        <f>(I158*21)/100</f>
      </c>
      <c t="s">
        <v>23</v>
      </c>
    </row>
    <row r="159" spans="1:5" ht="12.75">
      <c r="A159" s="34" t="s">
        <v>49</v>
      </c>
      <c r="E159" s="35" t="s">
        <v>276</v>
      </c>
    </row>
    <row r="160" spans="1:5" ht="12.75">
      <c r="A160" s="36" t="s">
        <v>51</v>
      </c>
      <c r="E160" s="37" t="s">
        <v>46</v>
      </c>
    </row>
    <row r="161" spans="1:5" ht="25.5">
      <c r="A161" t="s">
        <v>52</v>
      </c>
      <c r="E161" s="35" t="s">
        <v>277</v>
      </c>
    </row>
    <row r="162" spans="1:16" ht="25.5">
      <c r="A162" s="25" t="s">
        <v>44</v>
      </c>
      <c s="29" t="s">
        <v>278</v>
      </c>
      <c s="29" t="s">
        <v>279</v>
      </c>
      <c s="25" t="s">
        <v>46</v>
      </c>
      <c s="30" t="s">
        <v>280</v>
      </c>
      <c s="31" t="s">
        <v>89</v>
      </c>
      <c s="32">
        <v>10</v>
      </c>
      <c s="33">
        <v>0</v>
      </c>
      <c s="33">
        <f>ROUND(ROUND(H162,2)*ROUND(G162,3),2)</f>
      </c>
      <c r="O162">
        <f>(I162*21)/100</f>
      </c>
      <c t="s">
        <v>23</v>
      </c>
    </row>
    <row r="163" spans="1:5" ht="12.75">
      <c r="A163" s="34" t="s">
        <v>49</v>
      </c>
      <c r="E163" s="35" t="s">
        <v>281</v>
      </c>
    </row>
    <row r="164" spans="1:5" ht="12.75">
      <c r="A164" s="36" t="s">
        <v>51</v>
      </c>
      <c r="E164" s="37" t="s">
        <v>46</v>
      </c>
    </row>
    <row r="165" spans="1:5" ht="25.5">
      <c r="A165" t="s">
        <v>52</v>
      </c>
      <c r="E165" s="35" t="s">
        <v>282</v>
      </c>
    </row>
    <row r="166" spans="1:16" ht="12.75">
      <c r="A166" s="25" t="s">
        <v>44</v>
      </c>
      <c s="29" t="s">
        <v>283</v>
      </c>
      <c s="29" t="s">
        <v>284</v>
      </c>
      <c s="25" t="s">
        <v>46</v>
      </c>
      <c s="30" t="s">
        <v>285</v>
      </c>
      <c s="31" t="s">
        <v>89</v>
      </c>
      <c s="32">
        <v>10</v>
      </c>
      <c s="33">
        <v>0</v>
      </c>
      <c s="33">
        <f>ROUND(ROUND(H166,2)*ROUND(G166,3),2)</f>
      </c>
      <c r="O166">
        <f>(I166*21)/100</f>
      </c>
      <c t="s">
        <v>23</v>
      </c>
    </row>
    <row r="167" spans="1:5" ht="25.5">
      <c r="A167" s="34" t="s">
        <v>49</v>
      </c>
      <c r="E167" s="35" t="s">
        <v>286</v>
      </c>
    </row>
    <row r="168" spans="1:5" ht="12.75">
      <c r="A168" s="36" t="s">
        <v>51</v>
      </c>
      <c r="E168" s="37" t="s">
        <v>46</v>
      </c>
    </row>
    <row r="169" spans="1:5" ht="25.5">
      <c r="A169" t="s">
        <v>52</v>
      </c>
      <c r="E169" s="35" t="s">
        <v>287</v>
      </c>
    </row>
    <row r="170" spans="1:16" ht="12.75">
      <c r="A170" s="25" t="s">
        <v>44</v>
      </c>
      <c s="29" t="s">
        <v>288</v>
      </c>
      <c s="29" t="s">
        <v>289</v>
      </c>
      <c s="25" t="s">
        <v>46</v>
      </c>
      <c s="30" t="s">
        <v>290</v>
      </c>
      <c s="31" t="s">
        <v>237</v>
      </c>
      <c s="32">
        <v>250.5</v>
      </c>
      <c s="33">
        <v>0</v>
      </c>
      <c s="33">
        <f>ROUND(ROUND(H170,2)*ROUND(G170,3),2)</f>
      </c>
      <c r="O170">
        <f>(I170*21)/100</f>
      </c>
      <c t="s">
        <v>23</v>
      </c>
    </row>
    <row r="171" spans="1:5" ht="12.75">
      <c r="A171" s="34" t="s">
        <v>49</v>
      </c>
      <c r="E171" s="35" t="s">
        <v>291</v>
      </c>
    </row>
    <row r="172" spans="1:5" ht="76.5">
      <c r="A172" s="36" t="s">
        <v>51</v>
      </c>
      <c r="E172" s="37" t="s">
        <v>292</v>
      </c>
    </row>
    <row r="173" spans="1:5" ht="51">
      <c r="A173" t="s">
        <v>52</v>
      </c>
      <c r="E173" s="35" t="s">
        <v>293</v>
      </c>
    </row>
    <row r="174" spans="1:16" ht="12.75">
      <c r="A174" s="25" t="s">
        <v>44</v>
      </c>
      <c s="29" t="s">
        <v>294</v>
      </c>
      <c s="29" t="s">
        <v>295</v>
      </c>
      <c s="25" t="s">
        <v>46</v>
      </c>
      <c s="30" t="s">
        <v>296</v>
      </c>
      <c s="31" t="s">
        <v>237</v>
      </c>
      <c s="32">
        <v>27.03</v>
      </c>
      <c s="33">
        <v>0</v>
      </c>
      <c s="33">
        <f>ROUND(ROUND(H174,2)*ROUND(G174,3),2)</f>
      </c>
      <c r="O174">
        <f>(I174*21)/100</f>
      </c>
      <c t="s">
        <v>23</v>
      </c>
    </row>
    <row r="175" spans="1:5" ht="12.75">
      <c r="A175" s="34" t="s">
        <v>49</v>
      </c>
      <c r="E175" s="35" t="s">
        <v>297</v>
      </c>
    </row>
    <row r="176" spans="1:5" ht="38.25">
      <c r="A176" s="36" t="s">
        <v>51</v>
      </c>
      <c r="E176" s="37" t="s">
        <v>298</v>
      </c>
    </row>
    <row r="177" spans="1:5" ht="25.5">
      <c r="A177" t="s">
        <v>52</v>
      </c>
      <c r="E177" s="35" t="s">
        <v>299</v>
      </c>
    </row>
    <row r="178" spans="1:16" ht="12.75">
      <c r="A178" s="25" t="s">
        <v>44</v>
      </c>
      <c s="29" t="s">
        <v>300</v>
      </c>
      <c s="29" t="s">
        <v>301</v>
      </c>
      <c s="25" t="s">
        <v>46</v>
      </c>
      <c s="30" t="s">
        <v>302</v>
      </c>
      <c s="31" t="s">
        <v>237</v>
      </c>
      <c s="32">
        <v>27.03</v>
      </c>
      <c s="33">
        <v>0</v>
      </c>
      <c s="33">
        <f>ROUND(ROUND(H178,2)*ROUND(G178,3),2)</f>
      </c>
      <c r="O178">
        <f>(I178*21)/100</f>
      </c>
      <c t="s">
        <v>23</v>
      </c>
    </row>
    <row r="179" spans="1:5" ht="12.75">
      <c r="A179" s="34" t="s">
        <v>49</v>
      </c>
      <c r="E179" s="35" t="s">
        <v>297</v>
      </c>
    </row>
    <row r="180" spans="1:5" ht="12.75">
      <c r="A180" s="36" t="s">
        <v>51</v>
      </c>
      <c r="E180" s="37" t="s">
        <v>303</v>
      </c>
    </row>
    <row r="181" spans="1:5" ht="38.25">
      <c r="A181" t="s">
        <v>52</v>
      </c>
      <c r="E181" s="35" t="s">
        <v>304</v>
      </c>
    </row>
    <row r="182" spans="1:16" ht="12.75">
      <c r="A182" s="25" t="s">
        <v>44</v>
      </c>
      <c s="29" t="s">
        <v>305</v>
      </c>
      <c s="29" t="s">
        <v>306</v>
      </c>
      <c s="25" t="s">
        <v>46</v>
      </c>
      <c s="30" t="s">
        <v>307</v>
      </c>
      <c s="31" t="s">
        <v>89</v>
      </c>
      <c s="32">
        <v>9</v>
      </c>
      <c s="33">
        <v>0</v>
      </c>
      <c s="33">
        <f>ROUND(ROUND(H182,2)*ROUND(G182,3),2)</f>
      </c>
      <c r="O182">
        <f>(I182*21)/100</f>
      </c>
      <c t="s">
        <v>23</v>
      </c>
    </row>
    <row r="183" spans="1:5" ht="12.75">
      <c r="A183" s="34" t="s">
        <v>49</v>
      </c>
      <c r="E183" s="35" t="s">
        <v>308</v>
      </c>
    </row>
    <row r="184" spans="1:5" ht="12.75">
      <c r="A184" s="36" t="s">
        <v>51</v>
      </c>
      <c r="E184" s="37" t="s">
        <v>46</v>
      </c>
    </row>
    <row r="185" spans="1:5" ht="89.25">
      <c r="A185" t="s">
        <v>52</v>
      </c>
      <c r="E185" s="35" t="s">
        <v>309</v>
      </c>
    </row>
    <row r="186" spans="1:16" ht="12.75">
      <c r="A186" s="25" t="s">
        <v>44</v>
      </c>
      <c s="29" t="s">
        <v>310</v>
      </c>
      <c s="29" t="s">
        <v>311</v>
      </c>
      <c s="25" t="s">
        <v>46</v>
      </c>
      <c s="30" t="s">
        <v>312</v>
      </c>
      <c s="31" t="s">
        <v>237</v>
      </c>
      <c s="32">
        <v>18</v>
      </c>
      <c s="33">
        <v>0</v>
      </c>
      <c s="33">
        <f>ROUND(ROUND(H186,2)*ROUND(G186,3),2)</f>
      </c>
      <c r="O186">
        <f>(I186*21)/100</f>
      </c>
      <c t="s">
        <v>23</v>
      </c>
    </row>
    <row r="187" spans="1:5" ht="12.75">
      <c r="A187" s="34" t="s">
        <v>49</v>
      </c>
      <c r="E187" s="35" t="s">
        <v>313</v>
      </c>
    </row>
    <row r="188" spans="1:5" ht="12.75">
      <c r="A188" s="36" t="s">
        <v>51</v>
      </c>
      <c r="E188" s="37" t="s">
        <v>46</v>
      </c>
    </row>
    <row r="189" spans="1:5" ht="76.5">
      <c r="A189" t="s">
        <v>52</v>
      </c>
      <c r="E189" s="35" t="s">
        <v>314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0+O8+O29+O62+O99+O132+O153+O174+O199+O232+O249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315</v>
      </c>
      <c s="38">
        <f>0+I8+I29+I62+I99+I132+I153+I174+I199+I232+I249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315</v>
      </c>
      <c s="6"/>
      <c s="18" t="s">
        <v>316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25</v>
      </c>
      <c s="19"/>
      <c s="19"/>
      <c s="19"/>
      <c s="28">
        <f>0+Q8</f>
      </c>
      <c r="O8">
        <f>0+R8</f>
      </c>
      <c r="Q8">
        <f>0+I9+I13+I17+I21+I25</f>
      </c>
      <c>
        <f>0+O9+O13+O17+O21+O25</f>
      </c>
    </row>
    <row r="9" spans="1:16" ht="12.75">
      <c r="A9" s="25" t="s">
        <v>44</v>
      </c>
      <c s="29" t="s">
        <v>29</v>
      </c>
      <c s="29" t="s">
        <v>117</v>
      </c>
      <c s="25" t="s">
        <v>59</v>
      </c>
      <c s="30" t="s">
        <v>118</v>
      </c>
      <c s="31" t="s">
        <v>119</v>
      </c>
      <c s="32">
        <v>10.08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49</v>
      </c>
      <c r="E10" s="35" t="s">
        <v>46</v>
      </c>
    </row>
    <row r="11" spans="1:5" ht="38.25">
      <c r="A11" s="36" t="s">
        <v>51</v>
      </c>
      <c r="E11" s="37" t="s">
        <v>317</v>
      </c>
    </row>
    <row r="12" spans="1:5" ht="25.5">
      <c r="A12" t="s">
        <v>52</v>
      </c>
      <c r="E12" s="35" t="s">
        <v>121</v>
      </c>
    </row>
    <row r="13" spans="1:16" ht="12.75">
      <c r="A13" s="25" t="s">
        <v>44</v>
      </c>
      <c s="29" t="s">
        <v>23</v>
      </c>
      <c s="29" t="s">
        <v>117</v>
      </c>
      <c s="25" t="s">
        <v>63</v>
      </c>
      <c s="30" t="s">
        <v>118</v>
      </c>
      <c s="31" t="s">
        <v>119</v>
      </c>
      <c s="32">
        <v>0.912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49</v>
      </c>
      <c r="E14" s="35" t="s">
        <v>318</v>
      </c>
    </row>
    <row r="15" spans="1:5" ht="12.75">
      <c r="A15" s="36" t="s">
        <v>51</v>
      </c>
      <c r="E15" s="37" t="s">
        <v>319</v>
      </c>
    </row>
    <row r="16" spans="1:5" ht="25.5">
      <c r="A16" t="s">
        <v>52</v>
      </c>
      <c r="E16" s="35" t="s">
        <v>121</v>
      </c>
    </row>
    <row r="17" spans="1:16" ht="25.5">
      <c r="A17" s="25" t="s">
        <v>44</v>
      </c>
      <c s="29" t="s">
        <v>22</v>
      </c>
      <c s="29" t="s">
        <v>122</v>
      </c>
      <c s="25" t="s">
        <v>59</v>
      </c>
      <c s="30" t="s">
        <v>123</v>
      </c>
      <c s="31" t="s">
        <v>119</v>
      </c>
      <c s="32">
        <v>125.271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12.75">
      <c r="A18" s="34" t="s">
        <v>49</v>
      </c>
      <c r="E18" s="35" t="s">
        <v>320</v>
      </c>
    </row>
    <row r="19" spans="1:5" ht="51">
      <c r="A19" s="36" t="s">
        <v>51</v>
      </c>
      <c r="E19" s="37" t="s">
        <v>321</v>
      </c>
    </row>
    <row r="20" spans="1:5" ht="140.25">
      <c r="A20" t="s">
        <v>52</v>
      </c>
      <c r="E20" s="35" t="s">
        <v>126</v>
      </c>
    </row>
    <row r="21" spans="1:16" ht="25.5">
      <c r="A21" s="25" t="s">
        <v>44</v>
      </c>
      <c s="29" t="s">
        <v>33</v>
      </c>
      <c s="29" t="s">
        <v>322</v>
      </c>
      <c s="25" t="s">
        <v>46</v>
      </c>
      <c s="30" t="s">
        <v>323</v>
      </c>
      <c s="31" t="s">
        <v>119</v>
      </c>
      <c s="32">
        <v>10.08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12.75">
      <c r="A22" s="34" t="s">
        <v>49</v>
      </c>
      <c r="E22" s="35" t="s">
        <v>324</v>
      </c>
    </row>
    <row r="23" spans="1:5" ht="38.25">
      <c r="A23" s="36" t="s">
        <v>51</v>
      </c>
      <c r="E23" s="37" t="s">
        <v>325</v>
      </c>
    </row>
    <row r="24" spans="1:5" ht="140.25">
      <c r="A24" t="s">
        <v>52</v>
      </c>
      <c r="E24" s="35" t="s">
        <v>126</v>
      </c>
    </row>
    <row r="25" spans="1:16" ht="25.5">
      <c r="A25" s="25" t="s">
        <v>44</v>
      </c>
      <c s="29" t="s">
        <v>35</v>
      </c>
      <c s="29" t="s">
        <v>326</v>
      </c>
      <c s="25" t="s">
        <v>46</v>
      </c>
      <c s="30" t="s">
        <v>327</v>
      </c>
      <c s="31" t="s">
        <v>119</v>
      </c>
      <c s="32">
        <v>15.61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12.75">
      <c r="A26" s="34" t="s">
        <v>49</v>
      </c>
      <c r="E26" s="35" t="s">
        <v>328</v>
      </c>
    </row>
    <row r="27" spans="1:5" ht="12.75">
      <c r="A27" s="36" t="s">
        <v>51</v>
      </c>
      <c r="E27" s="37" t="s">
        <v>329</v>
      </c>
    </row>
    <row r="28" spans="1:5" ht="140.25">
      <c r="A28" t="s">
        <v>52</v>
      </c>
      <c r="E28" s="35" t="s">
        <v>126</v>
      </c>
    </row>
    <row r="29" spans="1:18" ht="12.75" customHeight="1">
      <c r="A29" s="6" t="s">
        <v>43</v>
      </c>
      <c s="6"/>
      <c s="40" t="s">
        <v>29</v>
      </c>
      <c s="6"/>
      <c s="27" t="s">
        <v>129</v>
      </c>
      <c s="6"/>
      <c s="6"/>
      <c s="6"/>
      <c s="41">
        <f>0+Q29</f>
      </c>
      <c r="O29">
        <f>0+R29</f>
      </c>
      <c r="Q29">
        <f>0+I30+I34+I38+I42+I46+I50+I54+I58</f>
      </c>
      <c>
        <f>0+O30+O34+O38+O42+O46+O50+O54+O58</f>
      </c>
    </row>
    <row r="30" spans="1:16" ht="12.75">
      <c r="A30" s="25" t="s">
        <v>44</v>
      </c>
      <c s="29" t="s">
        <v>37</v>
      </c>
      <c s="29" t="s">
        <v>330</v>
      </c>
      <c s="25" t="s">
        <v>46</v>
      </c>
      <c s="30" t="s">
        <v>331</v>
      </c>
      <c s="31" t="s">
        <v>159</v>
      </c>
      <c s="32">
        <v>30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12.75">
      <c r="A31" s="34" t="s">
        <v>49</v>
      </c>
      <c r="E31" s="35" t="s">
        <v>332</v>
      </c>
    </row>
    <row r="32" spans="1:5" ht="12.75">
      <c r="A32" s="36" t="s">
        <v>51</v>
      </c>
      <c r="E32" s="37" t="s">
        <v>46</v>
      </c>
    </row>
    <row r="33" spans="1:5" ht="38.25">
      <c r="A33" t="s">
        <v>52</v>
      </c>
      <c r="E33" s="35" t="s">
        <v>333</v>
      </c>
    </row>
    <row r="34" spans="1:16" ht="12.75">
      <c r="A34" s="25" t="s">
        <v>44</v>
      </c>
      <c s="29" t="s">
        <v>70</v>
      </c>
      <c s="29" t="s">
        <v>130</v>
      </c>
      <c s="25" t="s">
        <v>59</v>
      </c>
      <c s="30" t="s">
        <v>131</v>
      </c>
      <c s="31" t="s">
        <v>132</v>
      </c>
      <c s="32">
        <v>7.56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25.5">
      <c r="A35" s="34" t="s">
        <v>49</v>
      </c>
      <c r="E35" s="35" t="s">
        <v>334</v>
      </c>
    </row>
    <row r="36" spans="1:5" ht="12.75">
      <c r="A36" s="36" t="s">
        <v>51</v>
      </c>
      <c r="E36" s="37" t="s">
        <v>335</v>
      </c>
    </row>
    <row r="37" spans="1:5" ht="63.75">
      <c r="A37" t="s">
        <v>52</v>
      </c>
      <c r="E37" s="35" t="s">
        <v>135</v>
      </c>
    </row>
    <row r="38" spans="1:16" ht="12.75">
      <c r="A38" s="25" t="s">
        <v>44</v>
      </c>
      <c s="29" t="s">
        <v>74</v>
      </c>
      <c s="29" t="s">
        <v>130</v>
      </c>
      <c s="25" t="s">
        <v>63</v>
      </c>
      <c s="30" t="s">
        <v>131</v>
      </c>
      <c s="31" t="s">
        <v>132</v>
      </c>
      <c s="32">
        <v>5.04</v>
      </c>
      <c s="33">
        <v>0</v>
      </c>
      <c s="33">
        <f>ROUND(ROUND(H38,2)*ROUND(G38,3),2)</f>
      </c>
      <c r="O38">
        <f>(I38*21)/100</f>
      </c>
      <c t="s">
        <v>23</v>
      </c>
    </row>
    <row r="39" spans="1:5" ht="25.5">
      <c r="A39" s="34" t="s">
        <v>49</v>
      </c>
      <c r="E39" s="35" t="s">
        <v>336</v>
      </c>
    </row>
    <row r="40" spans="1:5" ht="12.75">
      <c r="A40" s="36" t="s">
        <v>51</v>
      </c>
      <c r="E40" s="37" t="s">
        <v>337</v>
      </c>
    </row>
    <row r="41" spans="1:5" ht="63.75">
      <c r="A41" t="s">
        <v>52</v>
      </c>
      <c r="E41" s="35" t="s">
        <v>135</v>
      </c>
    </row>
    <row r="42" spans="1:16" ht="25.5">
      <c r="A42" s="25" t="s">
        <v>44</v>
      </c>
      <c s="29" t="s">
        <v>40</v>
      </c>
      <c s="29" t="s">
        <v>338</v>
      </c>
      <c s="25" t="s">
        <v>46</v>
      </c>
      <c s="30" t="s">
        <v>339</v>
      </c>
      <c s="31" t="s">
        <v>132</v>
      </c>
      <c s="32">
        <v>11.97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25.5">
      <c r="A43" s="34" t="s">
        <v>49</v>
      </c>
      <c r="E43" s="35" t="s">
        <v>340</v>
      </c>
    </row>
    <row r="44" spans="1:5" ht="12.75">
      <c r="A44" s="36" t="s">
        <v>51</v>
      </c>
      <c r="E44" s="37" t="s">
        <v>341</v>
      </c>
    </row>
    <row r="45" spans="1:5" ht="63.75">
      <c r="A45" t="s">
        <v>52</v>
      </c>
      <c r="E45" s="35" t="s">
        <v>135</v>
      </c>
    </row>
    <row r="46" spans="1:16" ht="12.75">
      <c r="A46" s="25" t="s">
        <v>44</v>
      </c>
      <c s="29" t="s">
        <v>42</v>
      </c>
      <c s="29" t="s">
        <v>342</v>
      </c>
      <c s="25" t="s">
        <v>46</v>
      </c>
      <c s="30" t="s">
        <v>343</v>
      </c>
      <c s="31" t="s">
        <v>132</v>
      </c>
      <c s="32">
        <v>11.475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25.5">
      <c r="A47" s="34" t="s">
        <v>49</v>
      </c>
      <c r="E47" s="35" t="s">
        <v>344</v>
      </c>
    </row>
    <row r="48" spans="1:5" ht="38.25">
      <c r="A48" s="36" t="s">
        <v>51</v>
      </c>
      <c r="E48" s="37" t="s">
        <v>345</v>
      </c>
    </row>
    <row r="49" spans="1:5" ht="369.75">
      <c r="A49" t="s">
        <v>52</v>
      </c>
      <c r="E49" s="35" t="s">
        <v>142</v>
      </c>
    </row>
    <row r="50" spans="1:16" ht="12.75">
      <c r="A50" s="25" t="s">
        <v>44</v>
      </c>
      <c s="29" t="s">
        <v>86</v>
      </c>
      <c s="29" t="s">
        <v>346</v>
      </c>
      <c s="25" t="s">
        <v>46</v>
      </c>
      <c s="30" t="s">
        <v>347</v>
      </c>
      <c s="31" t="s">
        <v>132</v>
      </c>
      <c s="32">
        <v>46.15</v>
      </c>
      <c s="33">
        <v>0</v>
      </c>
      <c s="33">
        <f>ROUND(ROUND(H50,2)*ROUND(G50,3),2)</f>
      </c>
      <c r="O50">
        <f>(I50*21)/100</f>
      </c>
      <c t="s">
        <v>23</v>
      </c>
    </row>
    <row r="51" spans="1:5" ht="25.5">
      <c r="A51" s="34" t="s">
        <v>49</v>
      </c>
      <c r="E51" s="35" t="s">
        <v>348</v>
      </c>
    </row>
    <row r="52" spans="1:5" ht="38.25">
      <c r="A52" s="36" t="s">
        <v>51</v>
      </c>
      <c r="E52" s="37" t="s">
        <v>349</v>
      </c>
    </row>
    <row r="53" spans="1:5" ht="318.75">
      <c r="A53" t="s">
        <v>52</v>
      </c>
      <c r="E53" s="35" t="s">
        <v>154</v>
      </c>
    </row>
    <row r="54" spans="1:16" ht="12.75">
      <c r="A54" s="25" t="s">
        <v>44</v>
      </c>
      <c s="29" t="s">
        <v>91</v>
      </c>
      <c s="29" t="s">
        <v>350</v>
      </c>
      <c s="25" t="s">
        <v>46</v>
      </c>
      <c s="30" t="s">
        <v>351</v>
      </c>
      <c s="31" t="s">
        <v>132</v>
      </c>
      <c s="32">
        <v>10.2</v>
      </c>
      <c s="33">
        <v>0</v>
      </c>
      <c s="33">
        <f>ROUND(ROUND(H54,2)*ROUND(G54,3),2)</f>
      </c>
      <c r="O54">
        <f>(I54*21)/100</f>
      </c>
      <c t="s">
        <v>23</v>
      </c>
    </row>
    <row r="55" spans="1:5" ht="25.5">
      <c r="A55" s="34" t="s">
        <v>49</v>
      </c>
      <c r="E55" s="35" t="s">
        <v>352</v>
      </c>
    </row>
    <row r="56" spans="1:5" ht="12.75">
      <c r="A56" s="36" t="s">
        <v>51</v>
      </c>
      <c r="E56" s="37" t="s">
        <v>353</v>
      </c>
    </row>
    <row r="57" spans="1:5" ht="280.5">
      <c r="A57" t="s">
        <v>52</v>
      </c>
      <c r="E57" s="35" t="s">
        <v>354</v>
      </c>
    </row>
    <row r="58" spans="1:16" ht="12.75">
      <c r="A58" s="25" t="s">
        <v>44</v>
      </c>
      <c s="29" t="s">
        <v>93</v>
      </c>
      <c s="29" t="s">
        <v>355</v>
      </c>
      <c s="25" t="s">
        <v>46</v>
      </c>
      <c s="30" t="s">
        <v>356</v>
      </c>
      <c s="31" t="s">
        <v>159</v>
      </c>
      <c s="32">
        <v>16</v>
      </c>
      <c s="33">
        <v>0</v>
      </c>
      <c s="33">
        <f>ROUND(ROUND(H58,2)*ROUND(G58,3),2)</f>
      </c>
      <c r="O58">
        <f>(I58*21)/100</f>
      </c>
      <c t="s">
        <v>23</v>
      </c>
    </row>
    <row r="59" spans="1:5" ht="12.75">
      <c r="A59" s="34" t="s">
        <v>49</v>
      </c>
      <c r="E59" s="35" t="s">
        <v>357</v>
      </c>
    </row>
    <row r="60" spans="1:5" ht="12.75">
      <c r="A60" s="36" t="s">
        <v>51</v>
      </c>
      <c r="E60" s="37" t="s">
        <v>358</v>
      </c>
    </row>
    <row r="61" spans="1:5" ht="38.25">
      <c r="A61" t="s">
        <v>52</v>
      </c>
      <c r="E61" s="35" t="s">
        <v>359</v>
      </c>
    </row>
    <row r="62" spans="1:18" ht="12.75" customHeight="1">
      <c r="A62" s="6" t="s">
        <v>43</v>
      </c>
      <c s="6"/>
      <c s="40" t="s">
        <v>23</v>
      </c>
      <c s="6"/>
      <c s="27" t="s">
        <v>360</v>
      </c>
      <c s="6"/>
      <c s="6"/>
      <c s="6"/>
      <c s="41">
        <f>0+Q62</f>
      </c>
      <c r="O62">
        <f>0+R62</f>
      </c>
      <c r="Q62">
        <f>0+I63+I67+I71+I75+I79+I83+I87+I91+I95</f>
      </c>
      <c>
        <f>0+O63+O67+O71+O75+O79+O83+O87+O91+O95</f>
      </c>
    </row>
    <row r="63" spans="1:16" ht="12.75">
      <c r="A63" s="25" t="s">
        <v>44</v>
      </c>
      <c s="29" t="s">
        <v>98</v>
      </c>
      <c s="29" t="s">
        <v>361</v>
      </c>
      <c s="25" t="s">
        <v>46</v>
      </c>
      <c s="30" t="s">
        <v>362</v>
      </c>
      <c s="31" t="s">
        <v>132</v>
      </c>
      <c s="32">
        <v>0.167</v>
      </c>
      <c s="33">
        <v>0</v>
      </c>
      <c s="33">
        <f>ROUND(ROUND(H63,2)*ROUND(G63,3),2)</f>
      </c>
      <c r="O63">
        <f>(I63*21)/100</f>
      </c>
      <c t="s">
        <v>23</v>
      </c>
    </row>
    <row r="64" spans="1:5" ht="38.25">
      <c r="A64" s="34" t="s">
        <v>49</v>
      </c>
      <c r="E64" s="35" t="s">
        <v>363</v>
      </c>
    </row>
    <row r="65" spans="1:5" ht="12.75">
      <c r="A65" s="36" t="s">
        <v>51</v>
      </c>
      <c r="E65" s="37" t="s">
        <v>364</v>
      </c>
    </row>
    <row r="66" spans="1:5" ht="51">
      <c r="A66" t="s">
        <v>52</v>
      </c>
      <c r="E66" s="35" t="s">
        <v>365</v>
      </c>
    </row>
    <row r="67" spans="1:16" ht="25.5">
      <c r="A67" s="25" t="s">
        <v>44</v>
      </c>
      <c s="29" t="s">
        <v>103</v>
      </c>
      <c s="29" t="s">
        <v>366</v>
      </c>
      <c s="25" t="s">
        <v>59</v>
      </c>
      <c s="30" t="s">
        <v>367</v>
      </c>
      <c s="31" t="s">
        <v>237</v>
      </c>
      <c s="32">
        <v>2.4</v>
      </c>
      <c s="33">
        <v>0</v>
      </c>
      <c s="33">
        <f>ROUND(ROUND(H67,2)*ROUND(G67,3),2)</f>
      </c>
      <c r="O67">
        <f>(I67*21)/100</f>
      </c>
      <c t="s">
        <v>23</v>
      </c>
    </row>
    <row r="68" spans="1:5" ht="25.5">
      <c r="A68" s="34" t="s">
        <v>49</v>
      </c>
      <c r="E68" s="35" t="s">
        <v>368</v>
      </c>
    </row>
    <row r="69" spans="1:5" ht="38.25">
      <c r="A69" s="36" t="s">
        <v>51</v>
      </c>
      <c r="E69" s="37" t="s">
        <v>369</v>
      </c>
    </row>
    <row r="70" spans="1:5" ht="63.75">
      <c r="A70" t="s">
        <v>52</v>
      </c>
      <c r="E70" s="35" t="s">
        <v>370</v>
      </c>
    </row>
    <row r="71" spans="1:16" ht="25.5">
      <c r="A71" s="25" t="s">
        <v>44</v>
      </c>
      <c s="29" t="s">
        <v>168</v>
      </c>
      <c s="29" t="s">
        <v>366</v>
      </c>
      <c s="25" t="s">
        <v>63</v>
      </c>
      <c s="30" t="s">
        <v>367</v>
      </c>
      <c s="31" t="s">
        <v>237</v>
      </c>
      <c s="32">
        <v>1.2</v>
      </c>
      <c s="33">
        <v>0</v>
      </c>
      <c s="33">
        <f>ROUND(ROUND(H71,2)*ROUND(G71,3),2)</f>
      </c>
      <c r="O71">
        <f>(I71*21)/100</f>
      </c>
      <c t="s">
        <v>23</v>
      </c>
    </row>
    <row r="72" spans="1:5" ht="25.5">
      <c r="A72" s="34" t="s">
        <v>49</v>
      </c>
      <c r="E72" s="35" t="s">
        <v>371</v>
      </c>
    </row>
    <row r="73" spans="1:5" ht="12.75">
      <c r="A73" s="36" t="s">
        <v>51</v>
      </c>
      <c r="E73" s="37" t="s">
        <v>372</v>
      </c>
    </row>
    <row r="74" spans="1:5" ht="63.75">
      <c r="A74" t="s">
        <v>52</v>
      </c>
      <c r="E74" s="35" t="s">
        <v>370</v>
      </c>
    </row>
    <row r="75" spans="1:16" ht="12.75">
      <c r="A75" s="25" t="s">
        <v>44</v>
      </c>
      <c s="29" t="s">
        <v>174</v>
      </c>
      <c s="29" t="s">
        <v>373</v>
      </c>
      <c s="25" t="s">
        <v>46</v>
      </c>
      <c s="30" t="s">
        <v>374</v>
      </c>
      <c s="31" t="s">
        <v>132</v>
      </c>
      <c s="32">
        <v>1.512</v>
      </c>
      <c s="33">
        <v>0</v>
      </c>
      <c s="33">
        <f>ROUND(ROUND(H75,2)*ROUND(G75,3),2)</f>
      </c>
      <c r="O75">
        <f>(I75*21)/100</f>
      </c>
      <c t="s">
        <v>23</v>
      </c>
    </row>
    <row r="76" spans="1:5" ht="25.5">
      <c r="A76" s="34" t="s">
        <v>49</v>
      </c>
      <c r="E76" s="35" t="s">
        <v>375</v>
      </c>
    </row>
    <row r="77" spans="1:5" ht="51">
      <c r="A77" s="36" t="s">
        <v>51</v>
      </c>
      <c r="E77" s="37" t="s">
        <v>376</v>
      </c>
    </row>
    <row r="78" spans="1:5" ht="369.75">
      <c r="A78" t="s">
        <v>52</v>
      </c>
      <c r="E78" s="35" t="s">
        <v>377</v>
      </c>
    </row>
    <row r="79" spans="1:16" ht="25.5">
      <c r="A79" s="25" t="s">
        <v>44</v>
      </c>
      <c s="29" t="s">
        <v>181</v>
      </c>
      <c s="29" t="s">
        <v>378</v>
      </c>
      <c s="25" t="s">
        <v>46</v>
      </c>
      <c s="30" t="s">
        <v>379</v>
      </c>
      <c s="31" t="s">
        <v>89</v>
      </c>
      <c s="32">
        <v>287.7</v>
      </c>
      <c s="33">
        <v>0</v>
      </c>
      <c s="33">
        <f>ROUND(ROUND(H79,2)*ROUND(G79,3),2)</f>
      </c>
      <c r="O79">
        <f>(I79*21)/100</f>
      </c>
      <c t="s">
        <v>23</v>
      </c>
    </row>
    <row r="80" spans="1:5" ht="25.5">
      <c r="A80" s="34" t="s">
        <v>49</v>
      </c>
      <c r="E80" s="35" t="s">
        <v>380</v>
      </c>
    </row>
    <row r="81" spans="1:5" ht="12.75">
      <c r="A81" s="36" t="s">
        <v>51</v>
      </c>
      <c r="E81" s="37" t="s">
        <v>381</v>
      </c>
    </row>
    <row r="82" spans="1:5" ht="63.75">
      <c r="A82" t="s">
        <v>52</v>
      </c>
      <c r="E82" s="35" t="s">
        <v>382</v>
      </c>
    </row>
    <row r="83" spans="1:16" ht="25.5">
      <c r="A83" s="25" t="s">
        <v>44</v>
      </c>
      <c s="29" t="s">
        <v>187</v>
      </c>
      <c s="29" t="s">
        <v>383</v>
      </c>
      <c s="25" t="s">
        <v>46</v>
      </c>
      <c s="30" t="s">
        <v>384</v>
      </c>
      <c s="31" t="s">
        <v>89</v>
      </c>
      <c s="32">
        <v>94</v>
      </c>
      <c s="33">
        <v>0</v>
      </c>
      <c s="33">
        <f>ROUND(ROUND(H83,2)*ROUND(G83,3),2)</f>
      </c>
      <c r="O83">
        <f>(I83*21)/100</f>
      </c>
      <c t="s">
        <v>23</v>
      </c>
    </row>
    <row r="84" spans="1:5" ht="38.25">
      <c r="A84" s="34" t="s">
        <v>49</v>
      </c>
      <c r="E84" s="35" t="s">
        <v>385</v>
      </c>
    </row>
    <row r="85" spans="1:5" ht="12.75">
      <c r="A85" s="36" t="s">
        <v>51</v>
      </c>
      <c r="E85" s="37" t="s">
        <v>386</v>
      </c>
    </row>
    <row r="86" spans="1:5" ht="63.75">
      <c r="A86" t="s">
        <v>52</v>
      </c>
      <c r="E86" s="35" t="s">
        <v>382</v>
      </c>
    </row>
    <row r="87" spans="1:16" ht="12.75">
      <c r="A87" s="25" t="s">
        <v>44</v>
      </c>
      <c s="29" t="s">
        <v>191</v>
      </c>
      <c s="29" t="s">
        <v>387</v>
      </c>
      <c s="25" t="s">
        <v>46</v>
      </c>
      <c s="30" t="s">
        <v>388</v>
      </c>
      <c s="31" t="s">
        <v>132</v>
      </c>
      <c s="32">
        <v>0.482</v>
      </c>
      <c s="33">
        <v>0</v>
      </c>
      <c s="33">
        <f>ROUND(ROUND(H87,2)*ROUND(G87,3),2)</f>
      </c>
      <c r="O87">
        <f>(I87*21)/100</f>
      </c>
      <c t="s">
        <v>23</v>
      </c>
    </row>
    <row r="88" spans="1:5" ht="12.75">
      <c r="A88" s="34" t="s">
        <v>49</v>
      </c>
      <c r="E88" s="35" t="s">
        <v>389</v>
      </c>
    </row>
    <row r="89" spans="1:5" ht="38.25">
      <c r="A89" s="36" t="s">
        <v>51</v>
      </c>
      <c r="E89" s="37" t="s">
        <v>390</v>
      </c>
    </row>
    <row r="90" spans="1:5" ht="369.75">
      <c r="A90" t="s">
        <v>52</v>
      </c>
      <c r="E90" s="35" t="s">
        <v>377</v>
      </c>
    </row>
    <row r="91" spans="1:16" ht="12.75">
      <c r="A91" s="25" t="s">
        <v>44</v>
      </c>
      <c s="29" t="s">
        <v>193</v>
      </c>
      <c s="29" t="s">
        <v>391</v>
      </c>
      <c s="25" t="s">
        <v>46</v>
      </c>
      <c s="30" t="s">
        <v>392</v>
      </c>
      <c s="31" t="s">
        <v>159</v>
      </c>
      <c s="32">
        <v>19.88</v>
      </c>
      <c s="33">
        <v>0</v>
      </c>
      <c s="33">
        <f>ROUND(ROUND(H91,2)*ROUND(G91,3),2)</f>
      </c>
      <c r="O91">
        <f>(I91*21)/100</f>
      </c>
      <c t="s">
        <v>23</v>
      </c>
    </row>
    <row r="92" spans="1:5" ht="12.75">
      <c r="A92" s="34" t="s">
        <v>49</v>
      </c>
      <c r="E92" s="35" t="s">
        <v>393</v>
      </c>
    </row>
    <row r="93" spans="1:5" ht="38.25">
      <c r="A93" s="36" t="s">
        <v>51</v>
      </c>
      <c r="E93" s="37" t="s">
        <v>394</v>
      </c>
    </row>
    <row r="94" spans="1:5" ht="102">
      <c r="A94" t="s">
        <v>52</v>
      </c>
      <c r="E94" s="35" t="s">
        <v>395</v>
      </c>
    </row>
    <row r="95" spans="1:16" ht="12.75">
      <c r="A95" s="25" t="s">
        <v>44</v>
      </c>
      <c s="29" t="s">
        <v>198</v>
      </c>
      <c s="29" t="s">
        <v>396</v>
      </c>
      <c s="25" t="s">
        <v>46</v>
      </c>
      <c s="30" t="s">
        <v>397</v>
      </c>
      <c s="31" t="s">
        <v>159</v>
      </c>
      <c s="32">
        <v>9.94</v>
      </c>
      <c s="33">
        <v>0</v>
      </c>
      <c s="33">
        <f>ROUND(ROUND(H95,2)*ROUND(G95,3),2)</f>
      </c>
      <c r="O95">
        <f>(I95*21)/100</f>
      </c>
      <c t="s">
        <v>23</v>
      </c>
    </row>
    <row r="96" spans="1:5" ht="12.75">
      <c r="A96" s="34" t="s">
        <v>49</v>
      </c>
      <c r="E96" s="35" t="s">
        <v>398</v>
      </c>
    </row>
    <row r="97" spans="1:5" ht="38.25">
      <c r="A97" s="36" t="s">
        <v>51</v>
      </c>
      <c r="E97" s="37" t="s">
        <v>399</v>
      </c>
    </row>
    <row r="98" spans="1:5" ht="102">
      <c r="A98" t="s">
        <v>52</v>
      </c>
      <c r="E98" s="35" t="s">
        <v>400</v>
      </c>
    </row>
    <row r="99" spans="1:18" ht="12.75" customHeight="1">
      <c r="A99" s="6" t="s">
        <v>43</v>
      </c>
      <c s="6"/>
      <c s="40" t="s">
        <v>22</v>
      </c>
      <c s="6"/>
      <c s="27" t="s">
        <v>401</v>
      </c>
      <c s="6"/>
      <c s="6"/>
      <c s="6"/>
      <c s="41">
        <f>0+Q99</f>
      </c>
      <c r="O99">
        <f>0+R99</f>
      </c>
      <c r="Q99">
        <f>0+I100+I104+I108+I112+I116+I120+I124+I128</f>
      </c>
      <c>
        <f>0+O100+O104+O108+O112+O116+O120+O124+O128</f>
      </c>
    </row>
    <row r="100" spans="1:16" ht="12.75">
      <c r="A100" s="25" t="s">
        <v>44</v>
      </c>
      <c s="29" t="s">
        <v>201</v>
      </c>
      <c s="29" t="s">
        <v>402</v>
      </c>
      <c s="25" t="s">
        <v>46</v>
      </c>
      <c s="30" t="s">
        <v>403</v>
      </c>
      <c s="31" t="s">
        <v>404</v>
      </c>
      <c s="32">
        <v>154</v>
      </c>
      <c s="33">
        <v>0</v>
      </c>
      <c s="33">
        <f>ROUND(ROUND(H100,2)*ROUND(G100,3),2)</f>
      </c>
      <c r="O100">
        <f>(I100*21)/100</f>
      </c>
      <c t="s">
        <v>23</v>
      </c>
    </row>
    <row r="101" spans="1:5" ht="12.75">
      <c r="A101" s="34" t="s">
        <v>49</v>
      </c>
      <c r="E101" s="35" t="s">
        <v>405</v>
      </c>
    </row>
    <row r="102" spans="1:5" ht="38.25">
      <c r="A102" s="36" t="s">
        <v>51</v>
      </c>
      <c r="E102" s="37" t="s">
        <v>406</v>
      </c>
    </row>
    <row r="103" spans="1:5" ht="25.5">
      <c r="A103" t="s">
        <v>52</v>
      </c>
      <c r="E103" s="35" t="s">
        <v>407</v>
      </c>
    </row>
    <row r="104" spans="1:16" ht="12.75">
      <c r="A104" s="25" t="s">
        <v>44</v>
      </c>
      <c s="29" t="s">
        <v>207</v>
      </c>
      <c s="29" t="s">
        <v>408</v>
      </c>
      <c s="25" t="s">
        <v>46</v>
      </c>
      <c s="30" t="s">
        <v>409</v>
      </c>
      <c s="31" t="s">
        <v>132</v>
      </c>
      <c s="32">
        <v>5.564</v>
      </c>
      <c s="33">
        <v>0</v>
      </c>
      <c s="33">
        <f>ROUND(ROUND(H104,2)*ROUND(G104,3),2)</f>
      </c>
      <c r="O104">
        <f>(I104*21)/100</f>
      </c>
      <c t="s">
        <v>23</v>
      </c>
    </row>
    <row r="105" spans="1:5" ht="12.75">
      <c r="A105" s="34" t="s">
        <v>49</v>
      </c>
      <c r="E105" s="35" t="s">
        <v>410</v>
      </c>
    </row>
    <row r="106" spans="1:5" ht="38.25">
      <c r="A106" s="36" t="s">
        <v>51</v>
      </c>
      <c r="E106" s="37" t="s">
        <v>411</v>
      </c>
    </row>
    <row r="107" spans="1:5" ht="382.5">
      <c r="A107" t="s">
        <v>52</v>
      </c>
      <c r="E107" s="35" t="s">
        <v>412</v>
      </c>
    </row>
    <row r="108" spans="1:16" ht="12.75">
      <c r="A108" s="25" t="s">
        <v>44</v>
      </c>
      <c s="29" t="s">
        <v>212</v>
      </c>
      <c s="29" t="s">
        <v>413</v>
      </c>
      <c s="25" t="s">
        <v>46</v>
      </c>
      <c s="30" t="s">
        <v>414</v>
      </c>
      <c s="31" t="s">
        <v>119</v>
      </c>
      <c s="32">
        <v>0.89</v>
      </c>
      <c s="33">
        <v>0</v>
      </c>
      <c s="33">
        <f>ROUND(ROUND(H108,2)*ROUND(G108,3),2)</f>
      </c>
      <c r="O108">
        <f>(I108*21)/100</f>
      </c>
      <c t="s">
        <v>23</v>
      </c>
    </row>
    <row r="109" spans="1:5" ht="12.75">
      <c r="A109" s="34" t="s">
        <v>49</v>
      </c>
      <c r="E109" s="35" t="s">
        <v>415</v>
      </c>
    </row>
    <row r="110" spans="1:5" ht="12.75">
      <c r="A110" s="36" t="s">
        <v>51</v>
      </c>
      <c r="E110" s="37" t="s">
        <v>416</v>
      </c>
    </row>
    <row r="111" spans="1:5" ht="242.25">
      <c r="A111" t="s">
        <v>52</v>
      </c>
      <c r="E111" s="35" t="s">
        <v>417</v>
      </c>
    </row>
    <row r="112" spans="1:16" ht="12.75">
      <c r="A112" s="25" t="s">
        <v>44</v>
      </c>
      <c s="29" t="s">
        <v>214</v>
      </c>
      <c s="29" t="s">
        <v>418</v>
      </c>
      <c s="25" t="s">
        <v>46</v>
      </c>
      <c s="30" t="s">
        <v>419</v>
      </c>
      <c s="31" t="s">
        <v>119</v>
      </c>
      <c s="32">
        <v>0.02</v>
      </c>
      <c s="33">
        <v>0</v>
      </c>
      <c s="33">
        <f>ROUND(ROUND(H112,2)*ROUND(G112,3),2)</f>
      </c>
      <c r="O112">
        <f>(I112*21)/100</f>
      </c>
      <c t="s">
        <v>23</v>
      </c>
    </row>
    <row r="113" spans="1:5" ht="25.5">
      <c r="A113" s="34" t="s">
        <v>49</v>
      </c>
      <c r="E113" s="35" t="s">
        <v>420</v>
      </c>
    </row>
    <row r="114" spans="1:5" ht="12.75">
      <c r="A114" s="36" t="s">
        <v>51</v>
      </c>
      <c r="E114" s="37" t="s">
        <v>46</v>
      </c>
    </row>
    <row r="115" spans="1:5" ht="51">
      <c r="A115" t="s">
        <v>52</v>
      </c>
      <c r="E115" s="35" t="s">
        <v>421</v>
      </c>
    </row>
    <row r="116" spans="1:16" ht="12.75">
      <c r="A116" s="25" t="s">
        <v>44</v>
      </c>
      <c s="29" t="s">
        <v>219</v>
      </c>
      <c s="29" t="s">
        <v>422</v>
      </c>
      <c s="25" t="s">
        <v>59</v>
      </c>
      <c s="30" t="s">
        <v>423</v>
      </c>
      <c s="31" t="s">
        <v>132</v>
      </c>
      <c s="32">
        <v>15.564</v>
      </c>
      <c s="33">
        <v>0</v>
      </c>
      <c s="33">
        <f>ROUND(ROUND(H116,2)*ROUND(G116,3),2)</f>
      </c>
      <c r="O116">
        <f>(I116*21)/100</f>
      </c>
      <c t="s">
        <v>23</v>
      </c>
    </row>
    <row r="117" spans="1:5" ht="25.5">
      <c r="A117" s="34" t="s">
        <v>49</v>
      </c>
      <c r="E117" s="35" t="s">
        <v>424</v>
      </c>
    </row>
    <row r="118" spans="1:5" ht="38.25">
      <c r="A118" s="36" t="s">
        <v>51</v>
      </c>
      <c r="E118" s="37" t="s">
        <v>425</v>
      </c>
    </row>
    <row r="119" spans="1:5" ht="369.75">
      <c r="A119" t="s">
        <v>52</v>
      </c>
      <c r="E119" s="35" t="s">
        <v>426</v>
      </c>
    </row>
    <row r="120" spans="1:16" ht="12.75">
      <c r="A120" s="25" t="s">
        <v>44</v>
      </c>
      <c s="29" t="s">
        <v>224</v>
      </c>
      <c s="29" t="s">
        <v>422</v>
      </c>
      <c s="25" t="s">
        <v>63</v>
      </c>
      <c s="30" t="s">
        <v>423</v>
      </c>
      <c s="31" t="s">
        <v>132</v>
      </c>
      <c s="32">
        <v>3.312</v>
      </c>
      <c s="33">
        <v>0</v>
      </c>
      <c s="33">
        <f>ROUND(ROUND(H120,2)*ROUND(G120,3),2)</f>
      </c>
      <c r="O120">
        <f>(I120*21)/100</f>
      </c>
      <c t="s">
        <v>23</v>
      </c>
    </row>
    <row r="121" spans="1:5" ht="12.75">
      <c r="A121" s="34" t="s">
        <v>49</v>
      </c>
      <c r="E121" s="35" t="s">
        <v>427</v>
      </c>
    </row>
    <row r="122" spans="1:5" ht="38.25">
      <c r="A122" s="36" t="s">
        <v>51</v>
      </c>
      <c r="E122" s="37" t="s">
        <v>428</v>
      </c>
    </row>
    <row r="123" spans="1:5" ht="369.75">
      <c r="A123" t="s">
        <v>52</v>
      </c>
      <c r="E123" s="35" t="s">
        <v>426</v>
      </c>
    </row>
    <row r="124" spans="1:16" ht="12.75">
      <c r="A124" s="25" t="s">
        <v>44</v>
      </c>
      <c s="29" t="s">
        <v>229</v>
      </c>
      <c s="29" t="s">
        <v>429</v>
      </c>
      <c s="25" t="s">
        <v>59</v>
      </c>
      <c s="30" t="s">
        <v>430</v>
      </c>
      <c s="31" t="s">
        <v>119</v>
      </c>
      <c s="32">
        <v>1.868</v>
      </c>
      <c s="33">
        <v>0</v>
      </c>
      <c s="33">
        <f>ROUND(ROUND(H124,2)*ROUND(G124,3),2)</f>
      </c>
      <c r="O124">
        <f>(I124*21)/100</f>
      </c>
      <c t="s">
        <v>23</v>
      </c>
    </row>
    <row r="125" spans="1:5" ht="12.75">
      <c r="A125" s="34" t="s">
        <v>49</v>
      </c>
      <c r="E125" s="35" t="s">
        <v>431</v>
      </c>
    </row>
    <row r="126" spans="1:5" ht="12.75">
      <c r="A126" s="36" t="s">
        <v>51</v>
      </c>
      <c r="E126" s="37" t="s">
        <v>432</v>
      </c>
    </row>
    <row r="127" spans="1:5" ht="267.75">
      <c r="A127" t="s">
        <v>52</v>
      </c>
      <c r="E127" s="35" t="s">
        <v>433</v>
      </c>
    </row>
    <row r="128" spans="1:16" ht="12.75">
      <c r="A128" s="25" t="s">
        <v>44</v>
      </c>
      <c s="29" t="s">
        <v>234</v>
      </c>
      <c s="29" t="s">
        <v>429</v>
      </c>
      <c s="25" t="s">
        <v>63</v>
      </c>
      <c s="30" t="s">
        <v>430</v>
      </c>
      <c s="31" t="s">
        <v>119</v>
      </c>
      <c s="32">
        <v>0.497</v>
      </c>
      <c s="33">
        <v>0</v>
      </c>
      <c s="33">
        <f>ROUND(ROUND(H128,2)*ROUND(G128,3),2)</f>
      </c>
      <c r="O128">
        <f>(I128*21)/100</f>
      </c>
      <c t="s">
        <v>23</v>
      </c>
    </row>
    <row r="129" spans="1:5" ht="12.75">
      <c r="A129" s="34" t="s">
        <v>49</v>
      </c>
      <c r="E129" s="35" t="s">
        <v>434</v>
      </c>
    </row>
    <row r="130" spans="1:5" ht="12.75">
      <c r="A130" s="36" t="s">
        <v>51</v>
      </c>
      <c r="E130" s="37" t="s">
        <v>435</v>
      </c>
    </row>
    <row r="131" spans="1:5" ht="267.75">
      <c r="A131" t="s">
        <v>52</v>
      </c>
      <c r="E131" s="35" t="s">
        <v>433</v>
      </c>
    </row>
    <row r="132" spans="1:18" ht="12.75" customHeight="1">
      <c r="A132" s="6" t="s">
        <v>43</v>
      </c>
      <c s="6"/>
      <c s="40" t="s">
        <v>33</v>
      </c>
      <c s="6"/>
      <c s="27" t="s">
        <v>436</v>
      </c>
      <c s="6"/>
      <c s="6"/>
      <c s="6"/>
      <c s="41">
        <f>0+Q132</f>
      </c>
      <c r="O132">
        <f>0+R132</f>
      </c>
      <c r="Q132">
        <f>0+I133+I137+I141+I145+I149</f>
      </c>
      <c>
        <f>0+O133+O137+O141+O145+O149</f>
      </c>
    </row>
    <row r="133" spans="1:16" ht="12.75">
      <c r="A133" s="25" t="s">
        <v>44</v>
      </c>
      <c s="29" t="s">
        <v>242</v>
      </c>
      <c s="29" t="s">
        <v>437</v>
      </c>
      <c s="25" t="s">
        <v>46</v>
      </c>
      <c s="30" t="s">
        <v>438</v>
      </c>
      <c s="31" t="s">
        <v>132</v>
      </c>
      <c s="32">
        <v>9.953</v>
      </c>
      <c s="33">
        <v>0</v>
      </c>
      <c s="33">
        <f>ROUND(ROUND(H133,2)*ROUND(G133,3),2)</f>
      </c>
      <c r="O133">
        <f>(I133*21)/100</f>
      </c>
      <c t="s">
        <v>23</v>
      </c>
    </row>
    <row r="134" spans="1:5" ht="12.75">
      <c r="A134" s="34" t="s">
        <v>49</v>
      </c>
      <c r="E134" s="35" t="s">
        <v>439</v>
      </c>
    </row>
    <row r="135" spans="1:5" ht="12.75">
      <c r="A135" s="36" t="s">
        <v>51</v>
      </c>
      <c r="E135" s="37" t="s">
        <v>440</v>
      </c>
    </row>
    <row r="136" spans="1:5" ht="369.75">
      <c r="A136" t="s">
        <v>52</v>
      </c>
      <c r="E136" s="35" t="s">
        <v>426</v>
      </c>
    </row>
    <row r="137" spans="1:16" ht="12.75">
      <c r="A137" s="25" t="s">
        <v>44</v>
      </c>
      <c s="29" t="s">
        <v>248</v>
      </c>
      <c s="29" t="s">
        <v>441</v>
      </c>
      <c s="25" t="s">
        <v>46</v>
      </c>
      <c s="30" t="s">
        <v>442</v>
      </c>
      <c s="31" t="s">
        <v>119</v>
      </c>
      <c s="32">
        <v>1.792</v>
      </c>
      <c s="33">
        <v>0</v>
      </c>
      <c s="33">
        <f>ROUND(ROUND(H137,2)*ROUND(G137,3),2)</f>
      </c>
      <c r="O137">
        <f>(I137*21)/100</f>
      </c>
      <c t="s">
        <v>23</v>
      </c>
    </row>
    <row r="138" spans="1:5" ht="12.75">
      <c r="A138" s="34" t="s">
        <v>49</v>
      </c>
      <c r="E138" s="35" t="s">
        <v>443</v>
      </c>
    </row>
    <row r="139" spans="1:5" ht="12.75">
      <c r="A139" s="36" t="s">
        <v>51</v>
      </c>
      <c r="E139" s="37" t="s">
        <v>444</v>
      </c>
    </row>
    <row r="140" spans="1:5" ht="178.5">
      <c r="A140" t="s">
        <v>52</v>
      </c>
      <c r="E140" s="35" t="s">
        <v>445</v>
      </c>
    </row>
    <row r="141" spans="1:16" ht="12.75">
      <c r="A141" s="25" t="s">
        <v>44</v>
      </c>
      <c s="29" t="s">
        <v>251</v>
      </c>
      <c s="29" t="s">
        <v>446</v>
      </c>
      <c s="25" t="s">
        <v>46</v>
      </c>
      <c s="30" t="s">
        <v>447</v>
      </c>
      <c s="31" t="s">
        <v>132</v>
      </c>
      <c s="32">
        <v>36.671</v>
      </c>
      <c s="33">
        <v>0</v>
      </c>
      <c s="33">
        <f>ROUND(ROUND(H141,2)*ROUND(G141,3),2)</f>
      </c>
      <c r="O141">
        <f>(I141*21)/100</f>
      </c>
      <c t="s">
        <v>23</v>
      </c>
    </row>
    <row r="142" spans="1:5" ht="12.75">
      <c r="A142" s="34" t="s">
        <v>49</v>
      </c>
      <c r="E142" s="35" t="s">
        <v>46</v>
      </c>
    </row>
    <row r="143" spans="1:5" ht="38.25">
      <c r="A143" s="36" t="s">
        <v>51</v>
      </c>
      <c r="E143" s="37" t="s">
        <v>448</v>
      </c>
    </row>
    <row r="144" spans="1:5" ht="38.25">
      <c r="A144" t="s">
        <v>52</v>
      </c>
      <c r="E144" s="35" t="s">
        <v>449</v>
      </c>
    </row>
    <row r="145" spans="1:16" ht="12.75">
      <c r="A145" s="25" t="s">
        <v>44</v>
      </c>
      <c s="29" t="s">
        <v>256</v>
      </c>
      <c s="29" t="s">
        <v>450</v>
      </c>
      <c s="25" t="s">
        <v>46</v>
      </c>
      <c s="30" t="s">
        <v>451</v>
      </c>
      <c s="31" t="s">
        <v>132</v>
      </c>
      <c s="32">
        <v>1.598</v>
      </c>
      <c s="33">
        <v>0</v>
      </c>
      <c s="33">
        <f>ROUND(ROUND(H145,2)*ROUND(G145,3),2)</f>
      </c>
      <c r="O145">
        <f>(I145*21)/100</f>
      </c>
      <c t="s">
        <v>23</v>
      </c>
    </row>
    <row r="146" spans="1:5" ht="25.5">
      <c r="A146" s="34" t="s">
        <v>49</v>
      </c>
      <c r="E146" s="35" t="s">
        <v>452</v>
      </c>
    </row>
    <row r="147" spans="1:5" ht="63.75">
      <c r="A147" s="36" t="s">
        <v>51</v>
      </c>
      <c r="E147" s="37" t="s">
        <v>453</v>
      </c>
    </row>
    <row r="148" spans="1:5" ht="242.25">
      <c r="A148" t="s">
        <v>52</v>
      </c>
      <c r="E148" s="35" t="s">
        <v>454</v>
      </c>
    </row>
    <row r="149" spans="1:16" ht="12.75">
      <c r="A149" s="25" t="s">
        <v>44</v>
      </c>
      <c s="29" t="s">
        <v>262</v>
      </c>
      <c s="29" t="s">
        <v>455</v>
      </c>
      <c s="25" t="s">
        <v>46</v>
      </c>
      <c s="30" t="s">
        <v>456</v>
      </c>
      <c s="31" t="s">
        <v>132</v>
      </c>
      <c s="32">
        <v>17.85</v>
      </c>
      <c s="33">
        <v>0</v>
      </c>
      <c s="33">
        <f>ROUND(ROUND(H149,2)*ROUND(G149,3),2)</f>
      </c>
      <c r="O149">
        <f>(I149*21)/100</f>
      </c>
      <c t="s">
        <v>23</v>
      </c>
    </row>
    <row r="150" spans="1:5" ht="38.25">
      <c r="A150" s="34" t="s">
        <v>49</v>
      </c>
      <c r="E150" s="35" t="s">
        <v>457</v>
      </c>
    </row>
    <row r="151" spans="1:5" ht="38.25">
      <c r="A151" s="36" t="s">
        <v>51</v>
      </c>
      <c r="E151" s="37" t="s">
        <v>458</v>
      </c>
    </row>
    <row r="152" spans="1:5" ht="102">
      <c r="A152" t="s">
        <v>52</v>
      </c>
      <c r="E152" s="35" t="s">
        <v>459</v>
      </c>
    </row>
    <row r="153" spans="1:18" ht="12.75" customHeight="1">
      <c r="A153" s="6" t="s">
        <v>43</v>
      </c>
      <c s="6"/>
      <c s="40" t="s">
        <v>35</v>
      </c>
      <c s="6"/>
      <c s="27" t="s">
        <v>180</v>
      </c>
      <c s="6"/>
      <c s="6"/>
      <c s="6"/>
      <c s="41">
        <f>0+Q153</f>
      </c>
      <c r="O153">
        <f>0+R153</f>
      </c>
      <c r="Q153">
        <f>0+I154+I158+I162+I166+I170</f>
      </c>
      <c>
        <f>0+O154+O158+O162+O166+O170</f>
      </c>
    </row>
    <row r="154" spans="1:16" ht="12.75">
      <c r="A154" s="25" t="s">
        <v>44</v>
      </c>
      <c s="29" t="s">
        <v>268</v>
      </c>
      <c s="29" t="s">
        <v>208</v>
      </c>
      <c s="25" t="s">
        <v>46</v>
      </c>
      <c s="30" t="s">
        <v>209</v>
      </c>
      <c s="31" t="s">
        <v>159</v>
      </c>
      <c s="32">
        <v>65.58</v>
      </c>
      <c s="33">
        <v>0</v>
      </c>
      <c s="33">
        <f>ROUND(ROUND(H154,2)*ROUND(G154,3),2)</f>
      </c>
      <c r="O154">
        <f>(I154*21)/100</f>
      </c>
      <c t="s">
        <v>23</v>
      </c>
    </row>
    <row r="155" spans="1:5" ht="12.75">
      <c r="A155" s="34" t="s">
        <v>49</v>
      </c>
      <c r="E155" s="35" t="s">
        <v>460</v>
      </c>
    </row>
    <row r="156" spans="1:5" ht="12.75">
      <c r="A156" s="36" t="s">
        <v>51</v>
      </c>
      <c r="E156" s="37" t="s">
        <v>461</v>
      </c>
    </row>
    <row r="157" spans="1:5" ht="51">
      <c r="A157" t="s">
        <v>52</v>
      </c>
      <c r="E157" s="35" t="s">
        <v>206</v>
      </c>
    </row>
    <row r="158" spans="1:16" ht="12.75">
      <c r="A158" s="25" t="s">
        <v>44</v>
      </c>
      <c s="29" t="s">
        <v>273</v>
      </c>
      <c s="29" t="s">
        <v>215</v>
      </c>
      <c s="25" t="s">
        <v>46</v>
      </c>
      <c s="30" t="s">
        <v>216</v>
      </c>
      <c s="31" t="s">
        <v>159</v>
      </c>
      <c s="32">
        <v>65.58</v>
      </c>
      <c s="33">
        <v>0</v>
      </c>
      <c s="33">
        <f>ROUND(ROUND(H158,2)*ROUND(G158,3),2)</f>
      </c>
      <c r="O158">
        <f>(I158*21)/100</f>
      </c>
      <c t="s">
        <v>23</v>
      </c>
    </row>
    <row r="159" spans="1:5" ht="12.75">
      <c r="A159" s="34" t="s">
        <v>49</v>
      </c>
      <c r="E159" s="35" t="s">
        <v>462</v>
      </c>
    </row>
    <row r="160" spans="1:5" ht="12.75">
      <c r="A160" s="36" t="s">
        <v>51</v>
      </c>
      <c r="E160" s="37" t="s">
        <v>461</v>
      </c>
    </row>
    <row r="161" spans="1:5" ht="140.25">
      <c r="A161" t="s">
        <v>52</v>
      </c>
      <c r="E161" s="35" t="s">
        <v>218</v>
      </c>
    </row>
    <row r="162" spans="1:16" ht="12.75">
      <c r="A162" s="25" t="s">
        <v>44</v>
      </c>
      <c s="29" t="s">
        <v>278</v>
      </c>
      <c s="29" t="s">
        <v>463</v>
      </c>
      <c s="25" t="s">
        <v>46</v>
      </c>
      <c s="30" t="s">
        <v>464</v>
      </c>
      <c s="31" t="s">
        <v>159</v>
      </c>
      <c s="32">
        <v>65.58</v>
      </c>
      <c s="33">
        <v>0</v>
      </c>
      <c s="33">
        <f>ROUND(ROUND(H162,2)*ROUND(G162,3),2)</f>
      </c>
      <c r="O162">
        <f>(I162*21)/100</f>
      </c>
      <c t="s">
        <v>23</v>
      </c>
    </row>
    <row r="163" spans="1:5" ht="12.75">
      <c r="A163" s="34" t="s">
        <v>49</v>
      </c>
      <c r="E163" s="35" t="s">
        <v>465</v>
      </c>
    </row>
    <row r="164" spans="1:5" ht="12.75">
      <c r="A164" s="36" t="s">
        <v>51</v>
      </c>
      <c r="E164" s="37" t="s">
        <v>466</v>
      </c>
    </row>
    <row r="165" spans="1:5" ht="140.25">
      <c r="A165" t="s">
        <v>52</v>
      </c>
      <c r="E165" s="35" t="s">
        <v>218</v>
      </c>
    </row>
    <row r="166" spans="1:16" ht="12.75">
      <c r="A166" s="25" t="s">
        <v>44</v>
      </c>
      <c s="29" t="s">
        <v>283</v>
      </c>
      <c s="29" t="s">
        <v>235</v>
      </c>
      <c s="25" t="s">
        <v>46</v>
      </c>
      <c s="30" t="s">
        <v>236</v>
      </c>
      <c s="31" t="s">
        <v>237</v>
      </c>
      <c s="32">
        <v>22.3</v>
      </c>
      <c s="33">
        <v>0</v>
      </c>
      <c s="33">
        <f>ROUND(ROUND(H166,2)*ROUND(G166,3),2)</f>
      </c>
      <c r="O166">
        <f>(I166*21)/100</f>
      </c>
      <c t="s">
        <v>23</v>
      </c>
    </row>
    <row r="167" spans="1:5" ht="12.75">
      <c r="A167" s="34" t="s">
        <v>49</v>
      </c>
      <c r="E167" s="35" t="s">
        <v>467</v>
      </c>
    </row>
    <row r="168" spans="1:5" ht="38.25">
      <c r="A168" s="36" t="s">
        <v>51</v>
      </c>
      <c r="E168" s="37" t="s">
        <v>468</v>
      </c>
    </row>
    <row r="169" spans="1:5" ht="38.25">
      <c r="A169" t="s">
        <v>52</v>
      </c>
      <c r="E169" s="35" t="s">
        <v>240</v>
      </c>
    </row>
    <row r="170" spans="1:16" ht="12.75">
      <c r="A170" s="25" t="s">
        <v>44</v>
      </c>
      <c s="29" t="s">
        <v>288</v>
      </c>
      <c s="29" t="s">
        <v>469</v>
      </c>
      <c s="25" t="s">
        <v>46</v>
      </c>
      <c s="30" t="s">
        <v>470</v>
      </c>
      <c s="31" t="s">
        <v>237</v>
      </c>
      <c s="32">
        <v>22.3</v>
      </c>
      <c s="33">
        <v>0</v>
      </c>
      <c s="33">
        <f>ROUND(ROUND(H170,2)*ROUND(G170,3),2)</f>
      </c>
      <c r="O170">
        <f>(I170*21)/100</f>
      </c>
      <c t="s">
        <v>23</v>
      </c>
    </row>
    <row r="171" spans="1:5" ht="25.5">
      <c r="A171" s="34" t="s">
        <v>49</v>
      </c>
      <c r="E171" s="35" t="s">
        <v>471</v>
      </c>
    </row>
    <row r="172" spans="1:5" ht="38.25">
      <c r="A172" s="36" t="s">
        <v>51</v>
      </c>
      <c r="E172" s="37" t="s">
        <v>468</v>
      </c>
    </row>
    <row r="173" spans="1:5" ht="38.25">
      <c r="A173" t="s">
        <v>52</v>
      </c>
      <c r="E173" s="35" t="s">
        <v>240</v>
      </c>
    </row>
    <row r="174" spans="1:18" ht="12.75" customHeight="1">
      <c r="A174" s="6" t="s">
        <v>43</v>
      </c>
      <c s="6"/>
      <c s="40" t="s">
        <v>37</v>
      </c>
      <c s="6"/>
      <c s="27" t="s">
        <v>472</v>
      </c>
      <c s="6"/>
      <c s="6"/>
      <c s="6"/>
      <c s="41">
        <f>0+Q174</f>
      </c>
      <c r="O174">
        <f>0+R174</f>
      </c>
      <c r="Q174">
        <f>0+I175+I179+I183+I187+I191+I195</f>
      </c>
      <c>
        <f>0+O175+O179+O183+O187+O191+O195</f>
      </c>
    </row>
    <row r="175" spans="1:16" ht="25.5">
      <c r="A175" s="25" t="s">
        <v>44</v>
      </c>
      <c s="29" t="s">
        <v>294</v>
      </c>
      <c s="29" t="s">
        <v>473</v>
      </c>
      <c s="25" t="s">
        <v>46</v>
      </c>
      <c s="30" t="s">
        <v>474</v>
      </c>
      <c s="31" t="s">
        <v>159</v>
      </c>
      <c s="32">
        <v>60.495</v>
      </c>
      <c s="33">
        <v>0</v>
      </c>
      <c s="33">
        <f>ROUND(ROUND(H175,2)*ROUND(G175,3),2)</f>
      </c>
      <c r="O175">
        <f>(I175*21)/100</f>
      </c>
      <c t="s">
        <v>23</v>
      </c>
    </row>
    <row r="176" spans="1:5" ht="25.5">
      <c r="A176" s="34" t="s">
        <v>49</v>
      </c>
      <c r="E176" s="35" t="s">
        <v>475</v>
      </c>
    </row>
    <row r="177" spans="1:5" ht="140.25">
      <c r="A177" s="36" t="s">
        <v>51</v>
      </c>
      <c r="E177" s="37" t="s">
        <v>476</v>
      </c>
    </row>
    <row r="178" spans="1:5" ht="76.5">
      <c r="A178" t="s">
        <v>52</v>
      </c>
      <c r="E178" s="35" t="s">
        <v>477</v>
      </c>
    </row>
    <row r="179" spans="1:16" ht="25.5">
      <c r="A179" s="25" t="s">
        <v>44</v>
      </c>
      <c s="29" t="s">
        <v>300</v>
      </c>
      <c s="29" t="s">
        <v>478</v>
      </c>
      <c s="25" t="s">
        <v>46</v>
      </c>
      <c s="30" t="s">
        <v>479</v>
      </c>
      <c s="31" t="s">
        <v>159</v>
      </c>
      <c s="32">
        <v>60.495</v>
      </c>
      <c s="33">
        <v>0</v>
      </c>
      <c s="33">
        <f>ROUND(ROUND(H179,2)*ROUND(G179,3),2)</f>
      </c>
      <c r="O179">
        <f>(I179*21)/100</f>
      </c>
      <c t="s">
        <v>23</v>
      </c>
    </row>
    <row r="180" spans="1:5" ht="25.5">
      <c r="A180" s="34" t="s">
        <v>49</v>
      </c>
      <c r="E180" s="35" t="s">
        <v>480</v>
      </c>
    </row>
    <row r="181" spans="1:5" ht="140.25">
      <c r="A181" s="36" t="s">
        <v>51</v>
      </c>
      <c r="E181" s="37" t="s">
        <v>476</v>
      </c>
    </row>
    <row r="182" spans="1:5" ht="76.5">
      <c r="A182" t="s">
        <v>52</v>
      </c>
      <c r="E182" s="35" t="s">
        <v>477</v>
      </c>
    </row>
    <row r="183" spans="1:16" ht="12.75">
      <c r="A183" s="25" t="s">
        <v>44</v>
      </c>
      <c s="29" t="s">
        <v>305</v>
      </c>
      <c s="29" t="s">
        <v>481</v>
      </c>
      <c s="25" t="s">
        <v>46</v>
      </c>
      <c s="30" t="s">
        <v>482</v>
      </c>
      <c s="31" t="s">
        <v>159</v>
      </c>
      <c s="32">
        <v>120.989</v>
      </c>
      <c s="33">
        <v>0</v>
      </c>
      <c s="33">
        <f>ROUND(ROUND(H183,2)*ROUND(G183,3),2)</f>
      </c>
      <c r="O183">
        <f>(I183*21)/100</f>
      </c>
      <c t="s">
        <v>23</v>
      </c>
    </row>
    <row r="184" spans="1:5" ht="12.75">
      <c r="A184" s="34" t="s">
        <v>49</v>
      </c>
      <c r="E184" s="35" t="s">
        <v>483</v>
      </c>
    </row>
    <row r="185" spans="1:5" ht="140.25">
      <c r="A185" s="36" t="s">
        <v>51</v>
      </c>
      <c r="E185" s="37" t="s">
        <v>484</v>
      </c>
    </row>
    <row r="186" spans="1:5" ht="76.5">
      <c r="A186" t="s">
        <v>52</v>
      </c>
      <c r="E186" s="35" t="s">
        <v>477</v>
      </c>
    </row>
    <row r="187" spans="1:16" ht="12.75">
      <c r="A187" s="25" t="s">
        <v>44</v>
      </c>
      <c s="29" t="s">
        <v>310</v>
      </c>
      <c s="29" t="s">
        <v>485</v>
      </c>
      <c s="25" t="s">
        <v>46</v>
      </c>
      <c s="30" t="s">
        <v>486</v>
      </c>
      <c s="31" t="s">
        <v>159</v>
      </c>
      <c s="32">
        <v>120.989</v>
      </c>
      <c s="33">
        <v>0</v>
      </c>
      <c s="33">
        <f>ROUND(ROUND(H187,2)*ROUND(G187,3),2)</f>
      </c>
      <c r="O187">
        <f>(I187*21)/100</f>
      </c>
      <c t="s">
        <v>23</v>
      </c>
    </row>
    <row r="188" spans="1:5" ht="12.75">
      <c r="A188" s="34" t="s">
        <v>49</v>
      </c>
      <c r="E188" s="35" t="s">
        <v>483</v>
      </c>
    </row>
    <row r="189" spans="1:5" ht="140.25">
      <c r="A189" s="36" t="s">
        <v>51</v>
      </c>
      <c r="E189" s="37" t="s">
        <v>484</v>
      </c>
    </row>
    <row r="190" spans="1:5" ht="76.5">
      <c r="A190" t="s">
        <v>52</v>
      </c>
      <c r="E190" s="35" t="s">
        <v>477</v>
      </c>
    </row>
    <row r="191" spans="1:16" ht="12.75">
      <c r="A191" s="25" t="s">
        <v>44</v>
      </c>
      <c s="29" t="s">
        <v>487</v>
      </c>
      <c s="29" t="s">
        <v>488</v>
      </c>
      <c s="25" t="s">
        <v>46</v>
      </c>
      <c s="30" t="s">
        <v>489</v>
      </c>
      <c s="31" t="s">
        <v>237</v>
      </c>
      <c s="32">
        <v>10</v>
      </c>
      <c s="33">
        <v>0</v>
      </c>
      <c s="33">
        <f>ROUND(ROUND(H191,2)*ROUND(G191,3),2)</f>
      </c>
      <c r="O191">
        <f>(I191*21)/100</f>
      </c>
      <c t="s">
        <v>23</v>
      </c>
    </row>
    <row r="192" spans="1:5" ht="12.75">
      <c r="A192" s="34" t="s">
        <v>49</v>
      </c>
      <c r="E192" s="35" t="s">
        <v>490</v>
      </c>
    </row>
    <row r="193" spans="1:5" ht="12.75">
      <c r="A193" s="36" t="s">
        <v>51</v>
      </c>
      <c r="E193" s="37" t="s">
        <v>46</v>
      </c>
    </row>
    <row r="194" spans="1:5" ht="76.5">
      <c r="A194" t="s">
        <v>52</v>
      </c>
      <c r="E194" s="35" t="s">
        <v>491</v>
      </c>
    </row>
    <row r="195" spans="1:16" ht="12.75">
      <c r="A195" s="25" t="s">
        <v>44</v>
      </c>
      <c s="29" t="s">
        <v>492</v>
      </c>
      <c s="29" t="s">
        <v>493</v>
      </c>
      <c s="25" t="s">
        <v>46</v>
      </c>
      <c s="30" t="s">
        <v>494</v>
      </c>
      <c s="31" t="s">
        <v>159</v>
      </c>
      <c s="32">
        <v>20.956</v>
      </c>
      <c s="33">
        <v>0</v>
      </c>
      <c s="33">
        <f>ROUND(ROUND(H195,2)*ROUND(G195,3),2)</f>
      </c>
      <c r="O195">
        <f>(I195*21)/100</f>
      </c>
      <c t="s">
        <v>23</v>
      </c>
    </row>
    <row r="196" spans="1:5" ht="12.75">
      <c r="A196" s="34" t="s">
        <v>49</v>
      </c>
      <c r="E196" s="35" t="s">
        <v>495</v>
      </c>
    </row>
    <row r="197" spans="1:5" ht="38.25">
      <c r="A197" s="36" t="s">
        <v>51</v>
      </c>
      <c r="E197" s="37" t="s">
        <v>496</v>
      </c>
    </row>
    <row r="198" spans="1:5" ht="89.25">
      <c r="A198" t="s">
        <v>52</v>
      </c>
      <c r="E198" s="35" t="s">
        <v>497</v>
      </c>
    </row>
    <row r="199" spans="1:18" ht="12.75" customHeight="1">
      <c r="A199" s="6" t="s">
        <v>43</v>
      </c>
      <c s="6"/>
      <c s="40" t="s">
        <v>70</v>
      </c>
      <c s="6"/>
      <c s="27" t="s">
        <v>241</v>
      </c>
      <c s="6"/>
      <c s="6"/>
      <c s="6"/>
      <c s="41">
        <f>0+Q199</f>
      </c>
      <c r="O199">
        <f>0+R199</f>
      </c>
      <c r="Q199">
        <f>0+I200+I204+I208+I212+I216+I220+I224+I228</f>
      </c>
      <c>
        <f>0+O200+O204+O208+O212+O216+O220+O224+O228</f>
      </c>
    </row>
    <row r="200" spans="1:16" ht="12.75">
      <c r="A200" s="25" t="s">
        <v>44</v>
      </c>
      <c s="29" t="s">
        <v>498</v>
      </c>
      <c s="29" t="s">
        <v>243</v>
      </c>
      <c s="25" t="s">
        <v>46</v>
      </c>
      <c s="30" t="s">
        <v>244</v>
      </c>
      <c s="31" t="s">
        <v>237</v>
      </c>
      <c s="32">
        <v>19</v>
      </c>
      <c s="33">
        <v>0</v>
      </c>
      <c s="33">
        <f>ROUND(ROUND(H200,2)*ROUND(G200,3),2)</f>
      </c>
      <c r="O200">
        <f>(I200*21)/100</f>
      </c>
      <c t="s">
        <v>23</v>
      </c>
    </row>
    <row r="201" spans="1:5" ht="25.5">
      <c r="A201" s="34" t="s">
        <v>49</v>
      </c>
      <c r="E201" s="35" t="s">
        <v>499</v>
      </c>
    </row>
    <row r="202" spans="1:5" ht="12.75">
      <c r="A202" s="36" t="s">
        <v>51</v>
      </c>
      <c r="E202" s="37" t="s">
        <v>46</v>
      </c>
    </row>
    <row r="203" spans="1:5" ht="102">
      <c r="A203" t="s">
        <v>52</v>
      </c>
      <c r="E203" s="35" t="s">
        <v>247</v>
      </c>
    </row>
    <row r="204" spans="1:16" ht="25.5">
      <c r="A204" s="25" t="s">
        <v>44</v>
      </c>
      <c s="29" t="s">
        <v>500</v>
      </c>
      <c s="29" t="s">
        <v>501</v>
      </c>
      <c s="25" t="s">
        <v>46</v>
      </c>
      <c s="30" t="s">
        <v>502</v>
      </c>
      <c s="31" t="s">
        <v>159</v>
      </c>
      <c s="32">
        <v>29.016</v>
      </c>
      <c s="33">
        <v>0</v>
      </c>
      <c s="33">
        <f>ROUND(ROUND(H204,2)*ROUND(G204,3),2)</f>
      </c>
      <c r="O204">
        <f>(I204*21)/100</f>
      </c>
      <c t="s">
        <v>23</v>
      </c>
    </row>
    <row r="205" spans="1:5" ht="12.75">
      <c r="A205" s="34" t="s">
        <v>49</v>
      </c>
      <c r="E205" s="35" t="s">
        <v>503</v>
      </c>
    </row>
    <row r="206" spans="1:5" ht="38.25">
      <c r="A206" s="36" t="s">
        <v>51</v>
      </c>
      <c r="E206" s="37" t="s">
        <v>504</v>
      </c>
    </row>
    <row r="207" spans="1:5" ht="191.25">
      <c r="A207" t="s">
        <v>52</v>
      </c>
      <c r="E207" s="35" t="s">
        <v>505</v>
      </c>
    </row>
    <row r="208" spans="1:16" ht="25.5">
      <c r="A208" s="25" t="s">
        <v>44</v>
      </c>
      <c s="29" t="s">
        <v>506</v>
      </c>
      <c s="29" t="s">
        <v>507</v>
      </c>
      <c s="25" t="s">
        <v>46</v>
      </c>
      <c s="30" t="s">
        <v>508</v>
      </c>
      <c s="31" t="s">
        <v>159</v>
      </c>
      <c s="32">
        <v>75.97</v>
      </c>
      <c s="33">
        <v>0</v>
      </c>
      <c s="33">
        <f>ROUND(ROUND(H208,2)*ROUND(G208,3),2)</f>
      </c>
      <c r="O208">
        <f>(I208*21)/100</f>
      </c>
      <c t="s">
        <v>23</v>
      </c>
    </row>
    <row r="209" spans="1:5" ht="12.75">
      <c r="A209" s="34" t="s">
        <v>49</v>
      </c>
      <c r="E209" s="35" t="s">
        <v>509</v>
      </c>
    </row>
    <row r="210" spans="1:5" ht="12.75">
      <c r="A210" s="36" t="s">
        <v>51</v>
      </c>
      <c r="E210" s="37" t="s">
        <v>510</v>
      </c>
    </row>
    <row r="211" spans="1:5" ht="204">
      <c r="A211" t="s">
        <v>52</v>
      </c>
      <c r="E211" s="35" t="s">
        <v>511</v>
      </c>
    </row>
    <row r="212" spans="1:16" ht="12.75">
      <c r="A212" s="25" t="s">
        <v>44</v>
      </c>
      <c s="29" t="s">
        <v>512</v>
      </c>
      <c s="29" t="s">
        <v>513</v>
      </c>
      <c s="25" t="s">
        <v>46</v>
      </c>
      <c s="30" t="s">
        <v>514</v>
      </c>
      <c s="31" t="s">
        <v>159</v>
      </c>
      <c s="32">
        <v>14.495</v>
      </c>
      <c s="33">
        <v>0</v>
      </c>
      <c s="33">
        <f>ROUND(ROUND(H212,2)*ROUND(G212,3),2)</f>
      </c>
      <c r="O212">
        <f>(I212*21)/100</f>
      </c>
      <c t="s">
        <v>23</v>
      </c>
    </row>
    <row r="213" spans="1:5" ht="12.75">
      <c r="A213" s="34" t="s">
        <v>49</v>
      </c>
      <c r="E213" s="35" t="s">
        <v>515</v>
      </c>
    </row>
    <row r="214" spans="1:5" ht="38.25">
      <c r="A214" s="36" t="s">
        <v>51</v>
      </c>
      <c r="E214" s="37" t="s">
        <v>516</v>
      </c>
    </row>
    <row r="215" spans="1:5" ht="38.25">
      <c r="A215" t="s">
        <v>52</v>
      </c>
      <c r="E215" s="35" t="s">
        <v>517</v>
      </c>
    </row>
    <row r="216" spans="1:16" ht="12.75">
      <c r="A216" s="25" t="s">
        <v>44</v>
      </c>
      <c s="29" t="s">
        <v>518</v>
      </c>
      <c s="29" t="s">
        <v>519</v>
      </c>
      <c s="25" t="s">
        <v>46</v>
      </c>
      <c s="30" t="s">
        <v>520</v>
      </c>
      <c s="31" t="s">
        <v>159</v>
      </c>
      <c s="32">
        <v>58.032</v>
      </c>
      <c s="33">
        <v>0</v>
      </c>
      <c s="33">
        <f>ROUND(ROUND(H216,2)*ROUND(G216,3),2)</f>
      </c>
      <c r="O216">
        <f>(I216*21)/100</f>
      </c>
      <c t="s">
        <v>23</v>
      </c>
    </row>
    <row r="217" spans="1:5" ht="12.75">
      <c r="A217" s="34" t="s">
        <v>49</v>
      </c>
      <c r="E217" s="35" t="s">
        <v>521</v>
      </c>
    </row>
    <row r="218" spans="1:5" ht="38.25">
      <c r="A218" s="36" t="s">
        <v>51</v>
      </c>
      <c r="E218" s="37" t="s">
        <v>522</v>
      </c>
    </row>
    <row r="219" spans="1:5" ht="38.25">
      <c r="A219" t="s">
        <v>52</v>
      </c>
      <c r="E219" s="35" t="s">
        <v>517</v>
      </c>
    </row>
    <row r="220" spans="1:16" ht="12.75">
      <c r="A220" s="25" t="s">
        <v>44</v>
      </c>
      <c s="29" t="s">
        <v>523</v>
      </c>
      <c s="29" t="s">
        <v>524</v>
      </c>
      <c s="25" t="s">
        <v>46</v>
      </c>
      <c s="30" t="s">
        <v>525</v>
      </c>
      <c s="31" t="s">
        <v>159</v>
      </c>
      <c s="32">
        <v>120.989</v>
      </c>
      <c s="33">
        <v>0</v>
      </c>
      <c s="33">
        <f>ROUND(ROUND(H220,2)*ROUND(G220,3),2)</f>
      </c>
      <c r="O220">
        <f>(I220*21)/100</f>
      </c>
      <c t="s">
        <v>23</v>
      </c>
    </row>
    <row r="221" spans="1:5" ht="25.5">
      <c r="A221" s="34" t="s">
        <v>49</v>
      </c>
      <c r="E221" s="35" t="s">
        <v>526</v>
      </c>
    </row>
    <row r="222" spans="1:5" ht="140.25">
      <c r="A222" s="36" t="s">
        <v>51</v>
      </c>
      <c r="E222" s="37" t="s">
        <v>484</v>
      </c>
    </row>
    <row r="223" spans="1:5" ht="51">
      <c r="A223" t="s">
        <v>52</v>
      </c>
      <c r="E223" s="35" t="s">
        <v>527</v>
      </c>
    </row>
    <row r="224" spans="1:16" ht="12.75">
      <c r="A224" s="25" t="s">
        <v>44</v>
      </c>
      <c s="29" t="s">
        <v>528</v>
      </c>
      <c s="29" t="s">
        <v>529</v>
      </c>
      <c s="25" t="s">
        <v>46</v>
      </c>
      <c s="30" t="s">
        <v>530</v>
      </c>
      <c s="31" t="s">
        <v>159</v>
      </c>
      <c s="32">
        <v>21.471</v>
      </c>
      <c s="33">
        <v>0</v>
      </c>
      <c s="33">
        <f>ROUND(ROUND(H224,2)*ROUND(G224,3),2)</f>
      </c>
      <c r="O224">
        <f>(I224*21)/100</f>
      </c>
      <c t="s">
        <v>23</v>
      </c>
    </row>
    <row r="225" spans="1:5" ht="12.75">
      <c r="A225" s="34" t="s">
        <v>49</v>
      </c>
      <c r="E225" s="35" t="s">
        <v>531</v>
      </c>
    </row>
    <row r="226" spans="1:5" ht="51">
      <c r="A226" s="36" t="s">
        <v>51</v>
      </c>
      <c r="E226" s="37" t="s">
        <v>532</v>
      </c>
    </row>
    <row r="227" spans="1:5" ht="51">
      <c r="A227" t="s">
        <v>52</v>
      </c>
      <c r="E227" s="35" t="s">
        <v>527</v>
      </c>
    </row>
    <row r="228" spans="1:16" ht="12.75">
      <c r="A228" s="25" t="s">
        <v>44</v>
      </c>
      <c s="29" t="s">
        <v>533</v>
      </c>
      <c s="29" t="s">
        <v>534</v>
      </c>
      <c s="25" t="s">
        <v>46</v>
      </c>
      <c s="30" t="s">
        <v>535</v>
      </c>
      <c s="31" t="s">
        <v>159</v>
      </c>
      <c s="32">
        <v>6.69</v>
      </c>
      <c s="33">
        <v>0</v>
      </c>
      <c s="33">
        <f>ROUND(ROUND(H228,2)*ROUND(G228,3),2)</f>
      </c>
      <c r="O228">
        <f>(I228*21)/100</f>
      </c>
      <c t="s">
        <v>23</v>
      </c>
    </row>
    <row r="229" spans="1:5" ht="12.75">
      <c r="A229" s="34" t="s">
        <v>49</v>
      </c>
      <c r="E229" s="35" t="s">
        <v>536</v>
      </c>
    </row>
    <row r="230" spans="1:5" ht="38.25">
      <c r="A230" s="36" t="s">
        <v>51</v>
      </c>
      <c r="E230" s="37" t="s">
        <v>537</v>
      </c>
    </row>
    <row r="231" spans="1:5" ht="51">
      <c r="A231" t="s">
        <v>52</v>
      </c>
      <c r="E231" s="35" t="s">
        <v>527</v>
      </c>
    </row>
    <row r="232" spans="1:18" ht="12.75" customHeight="1">
      <c r="A232" s="6" t="s">
        <v>43</v>
      </c>
      <c s="6"/>
      <c s="40" t="s">
        <v>74</v>
      </c>
      <c s="6"/>
      <c s="27" t="s">
        <v>250</v>
      </c>
      <c s="6"/>
      <c s="6"/>
      <c s="6"/>
      <c s="41">
        <f>0+Q232</f>
      </c>
      <c r="O232">
        <f>0+R232</f>
      </c>
      <c r="Q232">
        <f>0+I233+I237+I241+I245</f>
      </c>
      <c>
        <f>0+O233+O237+O241+O245</f>
      </c>
    </row>
    <row r="233" spans="1:16" ht="12.75">
      <c r="A233" s="25" t="s">
        <v>44</v>
      </c>
      <c s="29" t="s">
        <v>538</v>
      </c>
      <c s="29" t="s">
        <v>539</v>
      </c>
      <c s="25" t="s">
        <v>46</v>
      </c>
      <c s="30" t="s">
        <v>540</v>
      </c>
      <c s="31" t="s">
        <v>237</v>
      </c>
      <c s="32">
        <v>11.15</v>
      </c>
      <c s="33">
        <v>0</v>
      </c>
      <c s="33">
        <f>ROUND(ROUND(H233,2)*ROUND(G233,3),2)</f>
      </c>
      <c r="O233">
        <f>(I233*21)/100</f>
      </c>
      <c t="s">
        <v>23</v>
      </c>
    </row>
    <row r="234" spans="1:5" ht="12.75">
      <c r="A234" s="34" t="s">
        <v>49</v>
      </c>
      <c r="E234" s="35" t="s">
        <v>541</v>
      </c>
    </row>
    <row r="235" spans="1:5" ht="12.75">
      <c r="A235" s="36" t="s">
        <v>51</v>
      </c>
      <c r="E235" s="37" t="s">
        <v>46</v>
      </c>
    </row>
    <row r="236" spans="1:5" ht="255">
      <c r="A236" t="s">
        <v>52</v>
      </c>
      <c r="E236" s="35" t="s">
        <v>542</v>
      </c>
    </row>
    <row r="237" spans="1:16" ht="12.75">
      <c r="A237" s="25" t="s">
        <v>44</v>
      </c>
      <c s="29" t="s">
        <v>543</v>
      </c>
      <c s="29" t="s">
        <v>544</v>
      </c>
      <c s="25" t="s">
        <v>46</v>
      </c>
      <c s="30" t="s">
        <v>545</v>
      </c>
      <c s="31" t="s">
        <v>237</v>
      </c>
      <c s="32">
        <v>22.3</v>
      </c>
      <c s="33">
        <v>0</v>
      </c>
      <c s="33">
        <f>ROUND(ROUND(H237,2)*ROUND(G237,3),2)</f>
      </c>
      <c r="O237">
        <f>(I237*21)/100</f>
      </c>
      <c t="s">
        <v>23</v>
      </c>
    </row>
    <row r="238" spans="1:5" ht="25.5">
      <c r="A238" s="34" t="s">
        <v>49</v>
      </c>
      <c r="E238" s="35" t="s">
        <v>546</v>
      </c>
    </row>
    <row r="239" spans="1:5" ht="12.75">
      <c r="A239" s="36" t="s">
        <v>51</v>
      </c>
      <c r="E239" s="37" t="s">
        <v>547</v>
      </c>
    </row>
    <row r="240" spans="1:5" ht="255">
      <c r="A240" t="s">
        <v>52</v>
      </c>
      <c r="E240" s="35" t="s">
        <v>542</v>
      </c>
    </row>
    <row r="241" spans="1:16" ht="12.75">
      <c r="A241" s="25" t="s">
        <v>44</v>
      </c>
      <c s="29" t="s">
        <v>548</v>
      </c>
      <c s="29" t="s">
        <v>549</v>
      </c>
      <c s="25" t="s">
        <v>46</v>
      </c>
      <c s="30" t="s">
        <v>550</v>
      </c>
      <c s="31" t="s">
        <v>237</v>
      </c>
      <c s="32">
        <v>10</v>
      </c>
      <c s="33">
        <v>0</v>
      </c>
      <c s="33">
        <f>ROUND(ROUND(H241,2)*ROUND(G241,3),2)</f>
      </c>
      <c r="O241">
        <f>(I241*21)/100</f>
      </c>
      <c t="s">
        <v>23</v>
      </c>
    </row>
    <row r="242" spans="1:5" ht="25.5">
      <c r="A242" s="34" t="s">
        <v>49</v>
      </c>
      <c r="E242" s="35" t="s">
        <v>551</v>
      </c>
    </row>
    <row r="243" spans="1:5" ht="12.75">
      <c r="A243" s="36" t="s">
        <v>51</v>
      </c>
      <c r="E243" s="37" t="s">
        <v>46</v>
      </c>
    </row>
    <row r="244" spans="1:5" ht="255">
      <c r="A244" t="s">
        <v>52</v>
      </c>
      <c r="E244" s="35" t="s">
        <v>552</v>
      </c>
    </row>
    <row r="245" spans="1:16" ht="12.75">
      <c r="A245" s="25" t="s">
        <v>44</v>
      </c>
      <c s="29" t="s">
        <v>553</v>
      </c>
      <c s="29" t="s">
        <v>252</v>
      </c>
      <c s="25" t="s">
        <v>46</v>
      </c>
      <c s="30" t="s">
        <v>253</v>
      </c>
      <c s="31" t="s">
        <v>89</v>
      </c>
      <c s="32">
        <v>2</v>
      </c>
      <c s="33">
        <v>0</v>
      </c>
      <c s="33">
        <f>ROUND(ROUND(H245,2)*ROUND(G245,3),2)</f>
      </c>
      <c r="O245">
        <f>(I245*21)/100</f>
      </c>
      <c t="s">
        <v>23</v>
      </c>
    </row>
    <row r="246" spans="1:5" ht="25.5">
      <c r="A246" s="34" t="s">
        <v>49</v>
      </c>
      <c r="E246" s="35" t="s">
        <v>554</v>
      </c>
    </row>
    <row r="247" spans="1:5" ht="12.75">
      <c r="A247" s="36" t="s">
        <v>51</v>
      </c>
      <c r="E247" s="37" t="s">
        <v>46</v>
      </c>
    </row>
    <row r="248" spans="1:5" ht="76.5">
      <c r="A248" t="s">
        <v>52</v>
      </c>
      <c r="E248" s="35" t="s">
        <v>255</v>
      </c>
    </row>
    <row r="249" spans="1:18" ht="12.75" customHeight="1">
      <c r="A249" s="6" t="s">
        <v>43</v>
      </c>
      <c s="6"/>
      <c s="40" t="s">
        <v>40</v>
      </c>
      <c s="6"/>
      <c s="27" t="s">
        <v>267</v>
      </c>
      <c s="6"/>
      <c s="6"/>
      <c s="6"/>
      <c s="41">
        <f>0+Q249</f>
      </c>
      <c r="O249">
        <f>0+R249</f>
      </c>
      <c r="Q249">
        <f>0+I250+I254+I258+I262+I266+I270+I274+I278+I282+I286+I290+I294</f>
      </c>
      <c>
        <f>0+O250+O254+O258+O262+O266+O270+O274+O278+O282+O286+O290+O294</f>
      </c>
    </row>
    <row r="250" spans="1:16" ht="12.75">
      <c r="A250" s="25" t="s">
        <v>44</v>
      </c>
      <c s="29" t="s">
        <v>555</v>
      </c>
      <c s="29" t="s">
        <v>556</v>
      </c>
      <c s="25" t="s">
        <v>46</v>
      </c>
      <c s="30" t="s">
        <v>557</v>
      </c>
      <c s="31" t="s">
        <v>237</v>
      </c>
      <c s="32">
        <v>23.3</v>
      </c>
      <c s="33">
        <v>0</v>
      </c>
      <c s="33">
        <f>ROUND(ROUND(H250,2)*ROUND(G250,3),2)</f>
      </c>
      <c r="O250">
        <f>(I250*21)/100</f>
      </c>
      <c t="s">
        <v>23</v>
      </c>
    </row>
    <row r="251" spans="1:5" ht="12.75">
      <c r="A251" s="34" t="s">
        <v>49</v>
      </c>
      <c r="E251" s="35" t="s">
        <v>558</v>
      </c>
    </row>
    <row r="252" spans="1:5" ht="51">
      <c r="A252" s="36" t="s">
        <v>51</v>
      </c>
      <c r="E252" s="37" t="s">
        <v>559</v>
      </c>
    </row>
    <row r="253" spans="1:5" ht="38.25">
      <c r="A253" t="s">
        <v>52</v>
      </c>
      <c r="E253" s="35" t="s">
        <v>560</v>
      </c>
    </row>
    <row r="254" spans="1:16" ht="12.75">
      <c r="A254" s="25" t="s">
        <v>44</v>
      </c>
      <c s="29" t="s">
        <v>561</v>
      </c>
      <c s="29" t="s">
        <v>562</v>
      </c>
      <c s="25" t="s">
        <v>46</v>
      </c>
      <c s="30" t="s">
        <v>563</v>
      </c>
      <c s="31" t="s">
        <v>237</v>
      </c>
      <c s="32">
        <v>22.3</v>
      </c>
      <c s="33">
        <v>0</v>
      </c>
      <c s="33">
        <f>ROUND(ROUND(H254,2)*ROUND(G254,3),2)</f>
      </c>
      <c r="O254">
        <f>(I254*21)/100</f>
      </c>
      <c t="s">
        <v>23</v>
      </c>
    </row>
    <row r="255" spans="1:5" ht="51">
      <c r="A255" s="34" t="s">
        <v>49</v>
      </c>
      <c r="E255" s="35" t="s">
        <v>564</v>
      </c>
    </row>
    <row r="256" spans="1:5" ht="38.25">
      <c r="A256" s="36" t="s">
        <v>51</v>
      </c>
      <c r="E256" s="37" t="s">
        <v>565</v>
      </c>
    </row>
    <row r="257" spans="1:5" ht="63.75">
      <c r="A257" t="s">
        <v>52</v>
      </c>
      <c r="E257" s="35" t="s">
        <v>566</v>
      </c>
    </row>
    <row r="258" spans="1:16" ht="12.75">
      <c r="A258" s="25" t="s">
        <v>44</v>
      </c>
      <c s="29" t="s">
        <v>567</v>
      </c>
      <c s="29" t="s">
        <v>568</v>
      </c>
      <c s="25" t="s">
        <v>46</v>
      </c>
      <c s="30" t="s">
        <v>569</v>
      </c>
      <c s="31" t="s">
        <v>89</v>
      </c>
      <c s="32">
        <v>2</v>
      </c>
      <c s="33">
        <v>0</v>
      </c>
      <c s="33">
        <f>ROUND(ROUND(H258,2)*ROUND(G258,3),2)</f>
      </c>
      <c r="O258">
        <f>(I258*21)/100</f>
      </c>
      <c t="s">
        <v>23</v>
      </c>
    </row>
    <row r="259" spans="1:5" ht="12.75">
      <c r="A259" s="34" t="s">
        <v>49</v>
      </c>
      <c r="E259" s="35" t="s">
        <v>570</v>
      </c>
    </row>
    <row r="260" spans="1:5" ht="12.75">
      <c r="A260" s="36" t="s">
        <v>51</v>
      </c>
      <c r="E260" s="37" t="s">
        <v>46</v>
      </c>
    </row>
    <row r="261" spans="1:5" ht="25.5">
      <c r="A261" t="s">
        <v>52</v>
      </c>
      <c r="E261" s="35" t="s">
        <v>571</v>
      </c>
    </row>
    <row r="262" spans="1:16" ht="25.5">
      <c r="A262" s="25" t="s">
        <v>44</v>
      </c>
      <c s="29" t="s">
        <v>572</v>
      </c>
      <c s="29" t="s">
        <v>573</v>
      </c>
      <c s="25" t="s">
        <v>46</v>
      </c>
      <c s="30" t="s">
        <v>574</v>
      </c>
      <c s="31" t="s">
        <v>89</v>
      </c>
      <c s="32">
        <v>2</v>
      </c>
      <c s="33">
        <v>0</v>
      </c>
      <c s="33">
        <f>ROUND(ROUND(H262,2)*ROUND(G262,3),2)</f>
      </c>
      <c r="O262">
        <f>(I262*21)/100</f>
      </c>
      <c t="s">
        <v>23</v>
      </c>
    </row>
    <row r="263" spans="1:5" ht="12.75">
      <c r="A263" s="34" t="s">
        <v>49</v>
      </c>
      <c r="E263" s="35" t="s">
        <v>575</v>
      </c>
    </row>
    <row r="264" spans="1:5" ht="12.75">
      <c r="A264" s="36" t="s">
        <v>51</v>
      </c>
      <c r="E264" s="37" t="s">
        <v>46</v>
      </c>
    </row>
    <row r="265" spans="1:5" ht="25.5">
      <c r="A265" t="s">
        <v>52</v>
      </c>
      <c r="E265" s="35" t="s">
        <v>282</v>
      </c>
    </row>
    <row r="266" spans="1:16" ht="12.75">
      <c r="A266" s="25" t="s">
        <v>44</v>
      </c>
      <c s="29" t="s">
        <v>576</v>
      </c>
      <c s="29" t="s">
        <v>289</v>
      </c>
      <c s="25" t="s">
        <v>46</v>
      </c>
      <c s="30" t="s">
        <v>290</v>
      </c>
      <c s="31" t="s">
        <v>237</v>
      </c>
      <c s="32">
        <v>8.265</v>
      </c>
      <c s="33">
        <v>0</v>
      </c>
      <c s="33">
        <f>ROUND(ROUND(H266,2)*ROUND(G266,3),2)</f>
      </c>
      <c r="O266">
        <f>(I266*21)/100</f>
      </c>
      <c t="s">
        <v>23</v>
      </c>
    </row>
    <row r="267" spans="1:5" ht="25.5">
      <c r="A267" s="34" t="s">
        <v>49</v>
      </c>
      <c r="E267" s="35" t="s">
        <v>577</v>
      </c>
    </row>
    <row r="268" spans="1:5" ht="63.75">
      <c r="A268" s="36" t="s">
        <v>51</v>
      </c>
      <c r="E268" s="37" t="s">
        <v>578</v>
      </c>
    </row>
    <row r="269" spans="1:5" ht="51">
      <c r="A269" t="s">
        <v>52</v>
      </c>
      <c r="E269" s="35" t="s">
        <v>293</v>
      </c>
    </row>
    <row r="270" spans="1:16" ht="12.75">
      <c r="A270" s="25" t="s">
        <v>44</v>
      </c>
      <c s="29" t="s">
        <v>579</v>
      </c>
      <c s="29" t="s">
        <v>580</v>
      </c>
      <c s="25" t="s">
        <v>46</v>
      </c>
      <c s="30" t="s">
        <v>581</v>
      </c>
      <c s="31" t="s">
        <v>237</v>
      </c>
      <c s="32">
        <v>8</v>
      </c>
      <c s="33">
        <v>0</v>
      </c>
      <c s="33">
        <f>ROUND(ROUND(H270,2)*ROUND(G270,3),2)</f>
      </c>
      <c r="O270">
        <f>(I270*21)/100</f>
      </c>
      <c t="s">
        <v>23</v>
      </c>
    </row>
    <row r="271" spans="1:5" ht="12.75">
      <c r="A271" s="34" t="s">
        <v>49</v>
      </c>
      <c r="E271" s="35" t="s">
        <v>582</v>
      </c>
    </row>
    <row r="272" spans="1:5" ht="63.75">
      <c r="A272" s="36" t="s">
        <v>51</v>
      </c>
      <c r="E272" s="37" t="s">
        <v>583</v>
      </c>
    </row>
    <row r="273" spans="1:5" ht="51">
      <c r="A273" t="s">
        <v>52</v>
      </c>
      <c r="E273" s="35" t="s">
        <v>293</v>
      </c>
    </row>
    <row r="274" spans="1:16" ht="12.75">
      <c r="A274" s="25" t="s">
        <v>44</v>
      </c>
      <c s="29" t="s">
        <v>584</v>
      </c>
      <c s="29" t="s">
        <v>585</v>
      </c>
      <c s="25" t="s">
        <v>46</v>
      </c>
      <c s="30" t="s">
        <v>586</v>
      </c>
      <c s="31" t="s">
        <v>237</v>
      </c>
      <c s="32">
        <v>12</v>
      </c>
      <c s="33">
        <v>0</v>
      </c>
      <c s="33">
        <f>ROUND(ROUND(H274,2)*ROUND(G274,3),2)</f>
      </c>
      <c r="O274">
        <f>(I274*21)/100</f>
      </c>
      <c t="s">
        <v>23</v>
      </c>
    </row>
    <row r="275" spans="1:5" ht="12.75">
      <c r="A275" s="34" t="s">
        <v>49</v>
      </c>
      <c r="E275" s="35" t="s">
        <v>587</v>
      </c>
    </row>
    <row r="276" spans="1:5" ht="12.75">
      <c r="A276" s="36" t="s">
        <v>51</v>
      </c>
      <c r="E276" s="37" t="s">
        <v>588</v>
      </c>
    </row>
    <row r="277" spans="1:5" ht="25.5">
      <c r="A277" t="s">
        <v>52</v>
      </c>
      <c r="E277" s="35" t="s">
        <v>299</v>
      </c>
    </row>
    <row r="278" spans="1:16" ht="12.75">
      <c r="A278" s="25" t="s">
        <v>44</v>
      </c>
      <c s="29" t="s">
        <v>589</v>
      </c>
      <c s="29" t="s">
        <v>590</v>
      </c>
      <c s="25" t="s">
        <v>46</v>
      </c>
      <c s="30" t="s">
        <v>591</v>
      </c>
      <c s="31" t="s">
        <v>237</v>
      </c>
      <c s="32">
        <v>22.3</v>
      </c>
      <c s="33">
        <v>0</v>
      </c>
      <c s="33">
        <f>ROUND(ROUND(H278,2)*ROUND(G278,3),2)</f>
      </c>
      <c r="O278">
        <f>(I278*21)/100</f>
      </c>
      <c t="s">
        <v>23</v>
      </c>
    </row>
    <row r="279" spans="1:5" ht="12.75">
      <c r="A279" s="34" t="s">
        <v>49</v>
      </c>
      <c r="E279" s="35" t="s">
        <v>592</v>
      </c>
    </row>
    <row r="280" spans="1:5" ht="38.25">
      <c r="A280" s="36" t="s">
        <v>51</v>
      </c>
      <c r="E280" s="37" t="s">
        <v>565</v>
      </c>
    </row>
    <row r="281" spans="1:5" ht="38.25">
      <c r="A281" t="s">
        <v>52</v>
      </c>
      <c r="E281" s="35" t="s">
        <v>304</v>
      </c>
    </row>
    <row r="282" spans="1:16" ht="12.75">
      <c r="A282" s="25" t="s">
        <v>44</v>
      </c>
      <c s="29" t="s">
        <v>593</v>
      </c>
      <c s="29" t="s">
        <v>301</v>
      </c>
      <c s="25" t="s">
        <v>46</v>
      </c>
      <c s="30" t="s">
        <v>302</v>
      </c>
      <c s="31" t="s">
        <v>237</v>
      </c>
      <c s="32">
        <v>12</v>
      </c>
      <c s="33">
        <v>0</v>
      </c>
      <c s="33">
        <f>ROUND(ROUND(H282,2)*ROUND(G282,3),2)</f>
      </c>
      <c r="O282">
        <f>(I282*21)/100</f>
      </c>
      <c t="s">
        <v>23</v>
      </c>
    </row>
    <row r="283" spans="1:5" ht="12.75">
      <c r="A283" s="34" t="s">
        <v>49</v>
      </c>
      <c r="E283" s="35" t="s">
        <v>594</v>
      </c>
    </row>
    <row r="284" spans="1:5" ht="12.75">
      <c r="A284" s="36" t="s">
        <v>51</v>
      </c>
      <c r="E284" s="37" t="s">
        <v>595</v>
      </c>
    </row>
    <row r="285" spans="1:5" ht="38.25">
      <c r="A285" t="s">
        <v>52</v>
      </c>
      <c r="E285" s="35" t="s">
        <v>304</v>
      </c>
    </row>
    <row r="286" spans="1:16" ht="12.75">
      <c r="A286" s="25" t="s">
        <v>44</v>
      </c>
      <c s="29" t="s">
        <v>596</v>
      </c>
      <c s="29" t="s">
        <v>597</v>
      </c>
      <c s="25" t="s">
        <v>46</v>
      </c>
      <c s="30" t="s">
        <v>598</v>
      </c>
      <c s="31" t="s">
        <v>89</v>
      </c>
      <c s="32">
        <v>2</v>
      </c>
      <c s="33">
        <v>0</v>
      </c>
      <c s="33">
        <f>ROUND(ROUND(H286,2)*ROUND(G286,3),2)</f>
      </c>
      <c r="O286">
        <f>(I286*21)/100</f>
      </c>
      <c t="s">
        <v>23</v>
      </c>
    </row>
    <row r="287" spans="1:5" ht="25.5">
      <c r="A287" s="34" t="s">
        <v>49</v>
      </c>
      <c r="E287" s="35" t="s">
        <v>599</v>
      </c>
    </row>
    <row r="288" spans="1:5" ht="12.75">
      <c r="A288" s="36" t="s">
        <v>51</v>
      </c>
      <c r="E288" s="37" t="s">
        <v>46</v>
      </c>
    </row>
    <row r="289" spans="1:5" ht="267.75">
      <c r="A289" t="s">
        <v>52</v>
      </c>
      <c r="E289" s="35" t="s">
        <v>600</v>
      </c>
    </row>
    <row r="290" spans="1:16" ht="12.75">
      <c r="A290" s="25" t="s">
        <v>44</v>
      </c>
      <c s="29" t="s">
        <v>601</v>
      </c>
      <c s="29" t="s">
        <v>602</v>
      </c>
      <c s="25" t="s">
        <v>46</v>
      </c>
      <c s="30" t="s">
        <v>603</v>
      </c>
      <c s="31" t="s">
        <v>132</v>
      </c>
      <c s="32">
        <v>6.244</v>
      </c>
      <c s="33">
        <v>0</v>
      </c>
      <c s="33">
        <f>ROUND(ROUND(H290,2)*ROUND(G290,3),2)</f>
      </c>
      <c r="O290">
        <f>(I290*21)/100</f>
      </c>
      <c t="s">
        <v>23</v>
      </c>
    </row>
    <row r="291" spans="1:5" ht="12.75">
      <c r="A291" s="34" t="s">
        <v>49</v>
      </c>
      <c r="E291" s="35" t="s">
        <v>604</v>
      </c>
    </row>
    <row r="292" spans="1:5" ht="38.25">
      <c r="A292" s="36" t="s">
        <v>51</v>
      </c>
      <c r="E292" s="37" t="s">
        <v>605</v>
      </c>
    </row>
    <row r="293" spans="1:5" ht="102">
      <c r="A293" t="s">
        <v>52</v>
      </c>
      <c r="E293" s="35" t="s">
        <v>606</v>
      </c>
    </row>
    <row r="294" spans="1:16" ht="12.75">
      <c r="A294" s="25" t="s">
        <v>44</v>
      </c>
      <c s="29" t="s">
        <v>607</v>
      </c>
      <c s="29" t="s">
        <v>608</v>
      </c>
      <c s="25" t="s">
        <v>46</v>
      </c>
      <c s="30" t="s">
        <v>609</v>
      </c>
      <c s="31" t="s">
        <v>159</v>
      </c>
      <c s="32">
        <v>75.96</v>
      </c>
      <c s="33">
        <v>0</v>
      </c>
      <c s="33">
        <f>ROUND(ROUND(H294,2)*ROUND(G294,3),2)</f>
      </c>
      <c r="O294">
        <f>(I294*21)/100</f>
      </c>
      <c t="s">
        <v>23</v>
      </c>
    </row>
    <row r="295" spans="1:5" ht="12.75">
      <c r="A295" s="34" t="s">
        <v>49</v>
      </c>
      <c r="E295" s="35" t="s">
        <v>610</v>
      </c>
    </row>
    <row r="296" spans="1:5" ht="12.75">
      <c r="A296" s="36" t="s">
        <v>51</v>
      </c>
      <c r="E296" s="37" t="s">
        <v>611</v>
      </c>
    </row>
    <row r="297" spans="1:5" ht="114.75">
      <c r="A297" t="s">
        <v>52</v>
      </c>
      <c r="E297" s="35" t="s">
        <v>612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